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2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codeName="ThisWorkbook"/>
  <xr:revisionPtr revIDLastSave="0" documentId="13_ncr:1_{0F8A4F31-0536-4DB8-B4C1-08AC4C86A8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設置概要書 " sheetId="57" r:id="rId1"/>
    <sheet name="※複数系列 (2)" sheetId="60" r:id="rId2"/>
    <sheet name="※複数系列 (3)" sheetId="62" r:id="rId3"/>
    <sheet name="形状一覧" sheetId="63" r:id="rId4"/>
    <sheet name="変更履歴" sheetId="64" r:id="rId5"/>
  </sheets>
  <definedNames>
    <definedName name="_xlnm.Print_Area" localSheetId="1">'※複数系列 (2)'!$A$1:$Q$48</definedName>
    <definedName name="_xlnm.Print_Area" localSheetId="2">'※複数系列 (3)'!$A$1:$Q$50</definedName>
    <definedName name="_xlnm.Print_Area" localSheetId="0">'設置概要書 '!$A$2:$R$102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62" l="1"/>
  <c r="I37" i="60"/>
  <c r="I39" i="60"/>
  <c r="I38" i="62"/>
  <c r="B98" i="57"/>
  <c r="O9" i="60"/>
  <c r="A1" i="60"/>
  <c r="T10" i="57"/>
  <c r="T8" i="57"/>
  <c r="T7" i="57"/>
  <c r="H98" i="57" l="1"/>
  <c r="T15" i="57"/>
  <c r="O14" i="57" l="1"/>
  <c r="E98" i="57"/>
  <c r="W94" i="57"/>
  <c r="Z86" i="57"/>
  <c r="Z87" i="57" s="1"/>
  <c r="AJ94" i="57"/>
  <c r="Z94" i="57"/>
  <c r="AH98" i="57"/>
  <c r="AC98" i="57"/>
  <c r="Z98" i="57"/>
  <c r="W98" i="57"/>
  <c r="Z99" i="57" l="1"/>
  <c r="M98" i="57"/>
  <c r="AG48" i="57"/>
  <c r="AC49" i="57" s="1"/>
  <c r="AC48" i="57"/>
  <c r="AC45" i="57"/>
  <c r="AA45" i="57"/>
  <c r="AA48" i="57" s="1"/>
  <c r="AA49" i="57" s="1"/>
  <c r="E99" i="57" l="1"/>
  <c r="AL80" i="57" l="1"/>
  <c r="AG75" i="57"/>
  <c r="AI89" i="57" l="1"/>
  <c r="X56" i="62"/>
  <c r="AB56" i="62" s="1"/>
  <c r="X53" i="62"/>
  <c r="AB53" i="62" s="1"/>
  <c r="X52" i="62"/>
  <c r="AB52" i="62" s="1"/>
  <c r="AE42" i="62"/>
  <c r="Y42" i="62"/>
  <c r="Y41" i="62"/>
  <c r="AE41" i="62" s="1"/>
  <c r="AE40" i="62"/>
  <c r="Y40" i="62"/>
  <c r="AE39" i="62"/>
  <c r="Y39" i="62"/>
  <c r="Y38" i="62"/>
  <c r="AE38" i="62" s="1"/>
  <c r="Y33" i="62"/>
  <c r="AE33" i="62" s="1"/>
  <c r="Y32" i="62"/>
  <c r="AE32" i="62" s="1"/>
  <c r="Y31" i="62"/>
  <c r="AE31" i="62" s="1"/>
  <c r="Y30" i="62"/>
  <c r="AE30" i="62" s="1"/>
  <c r="Y29" i="62"/>
  <c r="AE29" i="62" s="1"/>
  <c r="AE18" i="62"/>
  <c r="AE17" i="62"/>
  <c r="AE16" i="62"/>
  <c r="AE15" i="62"/>
  <c r="AE14" i="62"/>
  <c r="AE13" i="62"/>
  <c r="AE12" i="62"/>
  <c r="AE11" i="62"/>
  <c r="AE10" i="62"/>
  <c r="AE9" i="62"/>
  <c r="S1" i="62"/>
  <c r="Y28" i="60"/>
  <c r="AE28" i="60" s="1"/>
  <c r="X56" i="60"/>
  <c r="AB56" i="60" s="1"/>
  <c r="X53" i="60"/>
  <c r="AB53" i="60" s="1"/>
  <c r="X52" i="60"/>
  <c r="AB52" i="60" s="1"/>
  <c r="AE41" i="60"/>
  <c r="Y41" i="60"/>
  <c r="AE40" i="60"/>
  <c r="Y40" i="60"/>
  <c r="AE39" i="60"/>
  <c r="Y39" i="60"/>
  <c r="AE38" i="60"/>
  <c r="Y38" i="60"/>
  <c r="AE37" i="60"/>
  <c r="Y32" i="60"/>
  <c r="AE32" i="60" s="1"/>
  <c r="Y31" i="60"/>
  <c r="AE31" i="60" s="1"/>
  <c r="Y30" i="60"/>
  <c r="AE30" i="60" s="1"/>
  <c r="Y29" i="60"/>
  <c r="AE29" i="60" s="1"/>
  <c r="AE18" i="60"/>
  <c r="AE17" i="60"/>
  <c r="AE16" i="60"/>
  <c r="AE15" i="60"/>
  <c r="AE14" i="60"/>
  <c r="AE13" i="60"/>
  <c r="AE12" i="60"/>
  <c r="AE11" i="60"/>
  <c r="AE10" i="60"/>
  <c r="AE9" i="60"/>
  <c r="S1" i="60"/>
  <c r="AE53" i="57"/>
  <c r="AE34" i="62" l="1"/>
  <c r="W35" i="62" s="1"/>
  <c r="AE42" i="60"/>
  <c r="W43" i="60" s="1"/>
  <c r="AE19" i="62"/>
  <c r="W20" i="62" s="1"/>
  <c r="W25" i="62" s="1"/>
  <c r="AB62" i="62" s="1"/>
  <c r="AE43" i="62"/>
  <c r="W44" i="62" s="1"/>
  <c r="AE19" i="60"/>
  <c r="W20" i="60" s="1"/>
  <c r="W25" i="60" s="1"/>
  <c r="AE33" i="60"/>
  <c r="W34" i="60" s="1"/>
  <c r="AE66" i="57"/>
  <c r="AL66" i="57" s="1"/>
  <c r="AE65" i="57"/>
  <c r="AL65" i="57" s="1"/>
  <c r="AE64" i="57"/>
  <c r="AL64" i="57" s="1"/>
  <c r="AE63" i="57"/>
  <c r="AL63" i="57" s="1"/>
  <c r="AE62" i="57"/>
  <c r="AL62" i="57" s="1"/>
  <c r="AE57" i="57"/>
  <c r="AL57" i="57" s="1"/>
  <c r="AE56" i="57"/>
  <c r="AL56" i="57" s="1"/>
  <c r="AE55" i="57"/>
  <c r="AL55" i="57" s="1"/>
  <c r="AE54" i="57"/>
  <c r="AL54" i="57" s="1"/>
  <c r="AL53" i="57"/>
  <c r="AL31" i="57"/>
  <c r="AL30" i="57"/>
  <c r="AL29" i="57"/>
  <c r="AL28" i="57"/>
  <c r="AL27" i="57"/>
  <c r="AL26" i="57"/>
  <c r="AL25" i="57"/>
  <c r="AL24" i="57"/>
  <c r="AL23" i="57"/>
  <c r="AL22" i="57"/>
  <c r="AG85" i="57"/>
  <c r="AB59" i="60" l="1"/>
  <c r="AL67" i="57"/>
  <c r="Z68" i="57" s="1"/>
  <c r="AL58" i="57"/>
  <c r="Z59" i="57" s="1"/>
  <c r="AB45" i="62"/>
  <c r="AB61" i="62" s="1"/>
  <c r="AB36" i="62"/>
  <c r="AB60" i="62" s="1"/>
  <c r="AB35" i="60"/>
  <c r="AB58" i="60" s="1"/>
  <c r="AB60" i="60"/>
  <c r="AD94" i="57"/>
  <c r="Z95" i="57" s="1"/>
  <c r="AL32" i="57"/>
  <c r="Z33" i="57" s="1"/>
  <c r="Z37" i="57" s="1"/>
  <c r="AD80" i="57" s="1"/>
  <c r="AC79" i="57" s="1"/>
  <c r="H53" i="60"/>
  <c r="I42" i="62"/>
  <c r="O42" i="62" s="1"/>
  <c r="I41" i="62"/>
  <c r="O41" i="62" s="1"/>
  <c r="I40" i="62"/>
  <c r="O40" i="62" s="1"/>
  <c r="I39" i="62"/>
  <c r="O39" i="62" s="1"/>
  <c r="O38" i="62"/>
  <c r="I33" i="62"/>
  <c r="I32" i="62"/>
  <c r="I31" i="62"/>
  <c r="I30" i="62"/>
  <c r="I29" i="62"/>
  <c r="I41" i="60"/>
  <c r="O41" i="60" s="1"/>
  <c r="I40" i="60"/>
  <c r="O40" i="60" s="1"/>
  <c r="O39" i="60"/>
  <c r="I38" i="60"/>
  <c r="O38" i="60" s="1"/>
  <c r="O37" i="60"/>
  <c r="I32" i="60"/>
  <c r="I31" i="60"/>
  <c r="I30" i="60"/>
  <c r="I29" i="60"/>
  <c r="I28" i="60"/>
  <c r="I66" i="57"/>
  <c r="P66" i="57" s="1"/>
  <c r="I65" i="57"/>
  <c r="P65" i="57" s="1"/>
  <c r="I64" i="57"/>
  <c r="P64" i="57" s="1"/>
  <c r="I63" i="57"/>
  <c r="P63" i="57" s="1"/>
  <c r="I62" i="57"/>
  <c r="P62" i="57" s="1"/>
  <c r="I57" i="57"/>
  <c r="I56" i="57"/>
  <c r="I55" i="57"/>
  <c r="I54" i="57"/>
  <c r="I53" i="57"/>
  <c r="W64" i="62" l="1"/>
  <c r="AI69" i="57"/>
  <c r="AI60" i="57"/>
  <c r="O42" i="60"/>
  <c r="P67" i="57"/>
  <c r="E43" i="60" l="1"/>
  <c r="E68" i="57"/>
  <c r="AH41" i="57" l="1"/>
  <c r="O31" i="60" l="1"/>
  <c r="O30" i="60"/>
  <c r="O29" i="60"/>
  <c r="O15" i="62" l="1"/>
  <c r="O14" i="62"/>
  <c r="P57" i="57"/>
  <c r="P56" i="57"/>
  <c r="P55" i="57"/>
  <c r="P54" i="57"/>
  <c r="P53" i="57"/>
  <c r="P22" i="57"/>
  <c r="P58" i="57" l="1"/>
  <c r="P31" i="57"/>
  <c r="P30" i="57"/>
  <c r="P29" i="57"/>
  <c r="P28" i="57"/>
  <c r="P27" i="57"/>
  <c r="P26" i="57"/>
  <c r="P25" i="57"/>
  <c r="P24" i="57"/>
  <c r="P23" i="57"/>
  <c r="E59" i="57" l="1"/>
  <c r="P32" i="57"/>
  <c r="O29" i="62"/>
  <c r="O28" i="60"/>
  <c r="E33" i="57" l="1"/>
  <c r="M69" i="57" s="1"/>
  <c r="O32" i="62"/>
  <c r="O33" i="62"/>
  <c r="O16" i="62"/>
  <c r="O17" i="62"/>
  <c r="O18" i="62"/>
  <c r="O32" i="60"/>
  <c r="O33" i="60" s="1"/>
  <c r="O14" i="60"/>
  <c r="O15" i="60"/>
  <c r="O16" i="60"/>
  <c r="O17" i="60"/>
  <c r="O18" i="60"/>
  <c r="E34" i="60" l="1"/>
  <c r="E37" i="57"/>
  <c r="M60" i="57" l="1"/>
  <c r="H76" i="57" s="1"/>
  <c r="H89" i="57"/>
  <c r="M89" i="57" s="1"/>
  <c r="H80" i="57"/>
  <c r="L39" i="57"/>
  <c r="H85" i="57" s="1"/>
  <c r="L85" i="57" s="1"/>
  <c r="A1" i="62"/>
  <c r="E90" i="57" l="1"/>
  <c r="E91" i="57" s="1"/>
  <c r="M94" i="57" s="1"/>
  <c r="H78" i="57"/>
  <c r="O31" i="62" l="1"/>
  <c r="O30" i="62"/>
  <c r="O13" i="62"/>
  <c r="O12" i="62"/>
  <c r="O11" i="62"/>
  <c r="O10" i="62"/>
  <c r="O13" i="60"/>
  <c r="O12" i="60"/>
  <c r="O11" i="60"/>
  <c r="O10" i="60"/>
  <c r="O19" i="62" l="1"/>
  <c r="E20" i="62" s="1"/>
  <c r="O19" i="60"/>
  <c r="O43" i="62"/>
  <c r="O34" i="62"/>
  <c r="E44" i="62" l="1"/>
  <c r="E35" i="62"/>
  <c r="E20" i="60"/>
  <c r="H56" i="60"/>
  <c r="L56" i="60" s="1"/>
  <c r="H52" i="60"/>
  <c r="L52" i="60" s="1"/>
  <c r="L53" i="60"/>
  <c r="E25" i="62"/>
  <c r="P80" i="57" s="1"/>
  <c r="L45" i="62" l="1"/>
  <c r="P78" i="57" s="1"/>
  <c r="L36" i="62"/>
  <c r="P76" i="57" s="1"/>
  <c r="L41" i="57"/>
  <c r="E25" i="60"/>
  <c r="L80" i="57" s="1"/>
  <c r="G79" i="57" s="1"/>
  <c r="H52" i="62"/>
  <c r="H56" i="62"/>
  <c r="L56" i="62" s="1"/>
  <c r="H53" i="62"/>
  <c r="L53" i="62" s="1"/>
  <c r="L62" i="62"/>
  <c r="L35" i="60" l="1"/>
  <c r="L58" i="60" s="1"/>
  <c r="L44" i="60"/>
  <c r="L59" i="60" s="1"/>
  <c r="L40" i="57"/>
  <c r="L76" i="57"/>
  <c r="L78" i="57"/>
  <c r="K79" i="57"/>
  <c r="L60" i="60"/>
  <c r="L61" i="62"/>
  <c r="L60" i="62"/>
  <c r="L52" i="62"/>
  <c r="E39" i="57" l="1"/>
  <c r="G45" i="57" s="1"/>
  <c r="G49" i="57" s="1"/>
  <c r="H84" i="57"/>
  <c r="L84" i="57" s="1"/>
  <c r="E86" i="57" s="1"/>
  <c r="E87" i="57" s="1"/>
  <c r="H94" i="57" s="1"/>
  <c r="G77" i="57"/>
  <c r="K77" i="57" s="1"/>
  <c r="G75" i="57"/>
  <c r="K75" i="57" s="1"/>
  <c r="E61" i="60"/>
  <c r="E64" i="62"/>
  <c r="L45" i="57" l="1"/>
  <c r="I45" i="57"/>
  <c r="I49" i="57" s="1"/>
  <c r="G48" i="57"/>
  <c r="O45" i="57"/>
  <c r="E81" i="57"/>
  <c r="E82" i="57" s="1"/>
  <c r="E94" i="57" s="1"/>
  <c r="L48" i="57" l="1"/>
  <c r="L49" i="57"/>
  <c r="I48" i="57"/>
  <c r="O48" i="57"/>
  <c r="O49" i="57" s="1"/>
  <c r="E50" i="57" l="1"/>
  <c r="E95" i="57" l="1"/>
  <c r="G101" i="57" s="1"/>
  <c r="B94" i="57"/>
</calcChain>
</file>

<file path=xl/sharedStrings.xml><?xml version="1.0" encoding="utf-8"?>
<sst xmlns="http://schemas.openxmlformats.org/spreadsheetml/2006/main" count="1856" uniqueCount="470">
  <si>
    <t>kW</t>
    <phoneticPr fontId="3"/>
  </si>
  <si>
    <t>円</t>
    <rPh sb="0" eb="1">
      <t>エン</t>
    </rPh>
    <phoneticPr fontId="3"/>
  </si>
  <si>
    <t>助成金額の単価</t>
    <rPh sb="0" eb="4">
      <t>ジョセイキンガク</t>
    </rPh>
    <rPh sb="5" eb="7">
      <t>タンカ</t>
    </rPh>
    <phoneticPr fontId="3"/>
  </si>
  <si>
    <t>3.75 kW　を超える</t>
    <phoneticPr fontId="3"/>
  </si>
  <si>
    <t>太陽光発電システム発電出力</t>
    <phoneticPr fontId="3"/>
  </si>
  <si>
    <t>１棟当たりの助成金額の上限</t>
    <rPh sb="1" eb="2">
      <t>トウ</t>
    </rPh>
    <rPh sb="2" eb="3">
      <t>ア</t>
    </rPh>
    <rPh sb="6" eb="10">
      <t>ジョセイキンガク</t>
    </rPh>
    <rPh sb="11" eb="13">
      <t>ジョウゲン</t>
    </rPh>
    <phoneticPr fontId="3"/>
  </si>
  <si>
    <t>3.60 kW　を超える</t>
    <phoneticPr fontId="3"/>
  </si>
  <si>
    <t>3.60 kW　以下</t>
    <rPh sb="8" eb="10">
      <t>イカ</t>
    </rPh>
    <phoneticPr fontId="3"/>
  </si>
  <si>
    <t>型式名</t>
    <rPh sb="0" eb="3">
      <t>カタシキメイ</t>
    </rPh>
    <phoneticPr fontId="3"/>
  </si>
  <si>
    <t>メーカー名</t>
    <rPh sb="4" eb="5">
      <t>メイ</t>
    </rPh>
    <phoneticPr fontId="3"/>
  </si>
  <si>
    <t>W</t>
  </si>
  <si>
    <t>＝</t>
    <phoneticPr fontId="3"/>
  </si>
  <si>
    <t>枚</t>
    <rPh sb="0" eb="1">
      <t>マイ</t>
    </rPh>
    <phoneticPr fontId="3"/>
  </si>
  <si>
    <t>×</t>
    <phoneticPr fontId="3"/>
  </si>
  <si>
    <t>W</t>
    <phoneticPr fontId="3"/>
  </si>
  <si>
    <t>使用枚数</t>
    <phoneticPr fontId="3"/>
  </si>
  <si>
    <t>公称最大出力</t>
    <rPh sb="0" eb="6">
      <t>コウショウサイダイシュツリョク</t>
    </rPh>
    <phoneticPr fontId="3"/>
  </si>
  <si>
    <t>No</t>
    <phoneticPr fontId="3"/>
  </si>
  <si>
    <t>　太陽電池モジュール　</t>
    <phoneticPr fontId="3"/>
  </si>
  <si>
    <t>合計出力</t>
    <rPh sb="0" eb="2">
      <t>ゴウケイ</t>
    </rPh>
    <rPh sb="2" eb="4">
      <t>シュツリョク</t>
    </rPh>
    <phoneticPr fontId="3"/>
  </si>
  <si>
    <t>定格出力</t>
    <rPh sb="0" eb="2">
      <t>テイカク</t>
    </rPh>
    <rPh sb="2" eb="4">
      <t>シュツリョク</t>
    </rPh>
    <phoneticPr fontId="3"/>
  </si>
  <si>
    <t>太陽光発電システム　 発電出力</t>
    <rPh sb="0" eb="3">
      <t>タイヨウコウ</t>
    </rPh>
    <rPh sb="3" eb="5">
      <t>ハツデン</t>
    </rPh>
    <phoneticPr fontId="3"/>
  </si>
  <si>
    <t>（Ⅱ）</t>
    <phoneticPr fontId="3"/>
  </si>
  <si>
    <t>合計値（W）÷1000</t>
    <phoneticPr fontId="3"/>
  </si>
  <si>
    <t xml:space="preserve">          </t>
    <phoneticPr fontId="3"/>
  </si>
  <si>
    <t>個</t>
    <rPh sb="0" eb="1">
      <t>コ</t>
    </rPh>
    <phoneticPr fontId="3"/>
  </si>
  <si>
    <t>申請者名</t>
    <rPh sb="0" eb="3">
      <t>シンセイシャ</t>
    </rPh>
    <rPh sb="3" eb="4">
      <t>メイ</t>
    </rPh>
    <phoneticPr fontId="3"/>
  </si>
  <si>
    <t>数量</t>
    <rPh sb="0" eb="2">
      <t>スウリョウ</t>
    </rPh>
    <phoneticPr fontId="3"/>
  </si>
  <si>
    <t>ｋW</t>
    <phoneticPr fontId="3"/>
  </si>
  <si>
    <t>　太陽電池モジュール　</t>
    <rPh sb="3" eb="5">
      <t>デンチ</t>
    </rPh>
    <phoneticPr fontId="3"/>
  </si>
  <si>
    <t>系列3</t>
    <rPh sb="0" eb="2">
      <t>ケイレツ</t>
    </rPh>
    <phoneticPr fontId="3"/>
  </si>
  <si>
    <t>合計値(あ)</t>
    <rPh sb="0" eb="2">
      <t>ゴウケイ</t>
    </rPh>
    <rPh sb="2" eb="3">
      <t>チ</t>
    </rPh>
    <phoneticPr fontId="3"/>
  </si>
  <si>
    <t>合計(い)</t>
    <rPh sb="0" eb="2">
      <t>ゴウケイ</t>
    </rPh>
    <phoneticPr fontId="3"/>
  </si>
  <si>
    <t>合計(う)</t>
    <rPh sb="0" eb="2">
      <t>ゴウケイ</t>
    </rPh>
    <phoneticPr fontId="3"/>
  </si>
  <si>
    <t>（Ｉ）</t>
    <phoneticPr fontId="3"/>
  </si>
  <si>
    <t>（Ⅲ）</t>
    <phoneticPr fontId="3"/>
  </si>
  <si>
    <t>＋</t>
    <phoneticPr fontId="3"/>
  </si>
  <si>
    <t>太陽光発電システム(A)</t>
    <phoneticPr fontId="3"/>
  </si>
  <si>
    <t>機能性PV(B)</t>
    <rPh sb="0" eb="3">
      <t>キノウセイ</t>
    </rPh>
    <phoneticPr fontId="3"/>
  </si>
  <si>
    <t>架台設置(C)</t>
    <rPh sb="0" eb="4">
      <t>カダイセッチ</t>
    </rPh>
    <phoneticPr fontId="3"/>
  </si>
  <si>
    <t>防水工事(D)</t>
    <rPh sb="0" eb="4">
      <t>ボウスイコウジ</t>
    </rPh>
    <phoneticPr fontId="3"/>
  </si>
  <si>
    <t>防水工事　【既存】</t>
    <rPh sb="6" eb="8">
      <t>キソン</t>
    </rPh>
    <phoneticPr fontId="3"/>
  </si>
  <si>
    <t>機能性PV助成金算定額</t>
    <rPh sb="0" eb="3">
      <t>キノウセイ</t>
    </rPh>
    <rPh sb="7" eb="8">
      <t>キン</t>
    </rPh>
    <rPh sb="8" eb="10">
      <t>サンテイ</t>
    </rPh>
    <rPh sb="10" eb="11">
      <t>ガク</t>
    </rPh>
    <phoneticPr fontId="3"/>
  </si>
  <si>
    <t>（c）</t>
    <phoneticPr fontId="3"/>
  </si>
  <si>
    <t>太陽光発電システム
助成金算定額</t>
    <rPh sb="0" eb="3">
      <t>タイヨウコウ</t>
    </rPh>
    <rPh sb="3" eb="5">
      <t>ハツデン</t>
    </rPh>
    <rPh sb="10" eb="13">
      <t>ジョセイキン</t>
    </rPh>
    <rPh sb="13" eb="16">
      <t>サンテイガク</t>
    </rPh>
    <phoneticPr fontId="3"/>
  </si>
  <si>
    <t>架台【集合住宅】</t>
    <rPh sb="3" eb="5">
      <t>シュウゴウ</t>
    </rPh>
    <rPh sb="5" eb="7">
      <t>ジュウタク</t>
    </rPh>
    <phoneticPr fontId="3"/>
  </si>
  <si>
    <t>(D)</t>
    <phoneticPr fontId="3"/>
  </si>
  <si>
    <t>（a）</t>
    <phoneticPr fontId="3"/>
  </si>
  <si>
    <t>（a）又は（b）の値のうち、いずれか小さい値</t>
    <phoneticPr fontId="3"/>
  </si>
  <si>
    <t>　　　　  　　 機能性PV出力　     ×</t>
    <rPh sb="9" eb="12">
      <t>キノウセイ</t>
    </rPh>
    <rPh sb="14" eb="16">
      <t>シュツリョク</t>
    </rPh>
    <phoneticPr fontId="3"/>
  </si>
  <si>
    <t xml:space="preserve">                機能性PV出力　　　 ×</t>
    <rPh sb="16" eb="19">
      <t>キノウセイ</t>
    </rPh>
    <rPh sb="21" eb="23">
      <t>シュツリョク</t>
    </rPh>
    <phoneticPr fontId="3"/>
  </si>
  <si>
    <t>形状</t>
    <rPh sb="0" eb="2">
      <t>ケイジョウ</t>
    </rPh>
    <phoneticPr fontId="3"/>
  </si>
  <si>
    <t>①小型（台形・三角形・建材形）</t>
    <phoneticPr fontId="3"/>
  </si>
  <si>
    <t>②建材一体型</t>
    <phoneticPr fontId="3"/>
  </si>
  <si>
    <t>④防眩型</t>
    <phoneticPr fontId="3"/>
  </si>
  <si>
    <t>⑤小型（方形）</t>
    <phoneticPr fontId="3"/>
  </si>
  <si>
    <t>H.R.D. SINGAPORE PTE LTD_PVM-860245</t>
  </si>
  <si>
    <t>H.R.D. SINGAPORE PTE LTD_PVM-830210</t>
  </si>
  <si>
    <t>ソーラーフロンティア_SFM115-R1</t>
  </si>
  <si>
    <t>⑥軽量型</t>
  </si>
  <si>
    <t>⑥軽量型</t>
    <phoneticPr fontId="3"/>
  </si>
  <si>
    <t>⑦PV出力最適化</t>
  </si>
  <si>
    <t>⑦PV出力最適化</t>
    <phoneticPr fontId="3"/>
  </si>
  <si>
    <t>Huawei Digital Power Technologies Co., Ltd_オプティマイザ_SUN2000-600W-P</t>
  </si>
  <si>
    <r>
      <t>太陽光発電</t>
    </r>
    <r>
      <rPr>
        <sz val="11"/>
        <rFont val="游ゴシック"/>
        <family val="3"/>
        <charset val="128"/>
        <scheme val="minor"/>
      </rPr>
      <t>システム</t>
    </r>
    <r>
      <rPr>
        <sz val="12"/>
        <rFont val="游ゴシック"/>
        <family val="3"/>
        <charset val="128"/>
        <scheme val="minor"/>
      </rPr>
      <t>発電出力×助成金額の単価</t>
    </r>
    <rPh sb="9" eb="11">
      <t>ハツデン</t>
    </rPh>
    <rPh sb="11" eb="13">
      <t>シュツリョク</t>
    </rPh>
    <rPh sb="14" eb="18">
      <t>ジョセイキンガク</t>
    </rPh>
    <rPh sb="19" eb="21">
      <t>タンカ</t>
    </rPh>
    <phoneticPr fontId="3"/>
  </si>
  <si>
    <t>架台【戸建】(既存)</t>
    <rPh sb="3" eb="5">
      <t>コダ</t>
    </rPh>
    <rPh sb="7" eb="9">
      <t>キソン</t>
    </rPh>
    <phoneticPr fontId="3"/>
  </si>
  <si>
    <t>チェックボックス用</t>
    <rPh sb="8" eb="9">
      <t>ヨウ</t>
    </rPh>
    <phoneticPr fontId="3"/>
  </si>
  <si>
    <t>数量</t>
    <phoneticPr fontId="3"/>
  </si>
  <si>
    <t>架台【既存戸建】</t>
    <rPh sb="3" eb="5">
      <t>キゾン</t>
    </rPh>
    <rPh sb="5" eb="7">
      <t>コダ</t>
    </rPh>
    <phoneticPr fontId="3"/>
  </si>
  <si>
    <t>(千円未満切捨)</t>
    <phoneticPr fontId="3"/>
  </si>
  <si>
    <t>円</t>
    <phoneticPr fontId="3"/>
  </si>
  <si>
    <t>陸屋根である</t>
    <rPh sb="0" eb="3">
      <t>リクヤネ</t>
    </rPh>
    <phoneticPr fontId="3"/>
  </si>
  <si>
    <t>戸建住宅</t>
    <rPh sb="0" eb="2">
      <t>コダテ</t>
    </rPh>
    <rPh sb="2" eb="4">
      <t>ジュウタク</t>
    </rPh>
    <phoneticPr fontId="3"/>
  </si>
  <si>
    <t>環境　太郎</t>
    <phoneticPr fontId="3"/>
  </si>
  <si>
    <t>株式会社XXXXXXXX</t>
    <phoneticPr fontId="3"/>
  </si>
  <si>
    <t>A254XXX01</t>
    <phoneticPr fontId="3"/>
  </si>
  <si>
    <t>A180XXX02</t>
    <phoneticPr fontId="3"/>
  </si>
  <si>
    <t>B130XXX04</t>
    <phoneticPr fontId="3"/>
  </si>
  <si>
    <t>B３0XX01</t>
    <phoneticPr fontId="3"/>
  </si>
  <si>
    <t>(B)</t>
  </si>
  <si>
    <t>(k)</t>
    <phoneticPr fontId="3"/>
  </si>
  <si>
    <t>(l)</t>
    <phoneticPr fontId="3"/>
  </si>
  <si>
    <t>(C)</t>
  </si>
  <si>
    <t>モジュールの系列</t>
    <rPh sb="6" eb="8">
      <t>ケイレツ</t>
    </rPh>
    <phoneticPr fontId="3"/>
  </si>
  <si>
    <t>1系列</t>
    <rPh sb="1" eb="3">
      <t>ケイレツ</t>
    </rPh>
    <phoneticPr fontId="3"/>
  </si>
  <si>
    <t>（a'）</t>
    <phoneticPr fontId="3"/>
  </si>
  <si>
    <t>（b'）</t>
    <phoneticPr fontId="3"/>
  </si>
  <si>
    <t>（c）</t>
  </si>
  <si>
    <t>（Ⅳ）</t>
    <phoneticPr fontId="3"/>
  </si>
  <si>
    <t>(ア)</t>
    <phoneticPr fontId="3"/>
  </si>
  <si>
    <t>(イ)</t>
    <phoneticPr fontId="3"/>
  </si>
  <si>
    <t>(ウ)</t>
    <phoneticPr fontId="3"/>
  </si>
  <si>
    <t>(エ)</t>
    <phoneticPr fontId="3"/>
  </si>
  <si>
    <t>(ア)+(イ)+(ウ)(千円未満切捨)</t>
    <phoneticPr fontId="3"/>
  </si>
  <si>
    <t>公称最大出力</t>
    <rPh sb="0" eb="2">
      <t>コウショウ</t>
    </rPh>
    <rPh sb="2" eb="4">
      <t>サイダイ</t>
    </rPh>
    <rPh sb="4" eb="6">
      <t>シュツリョク</t>
    </rPh>
    <phoneticPr fontId="2"/>
  </si>
  <si>
    <t>ネクストエナジー・アンド・リソース(株)_NER120M375D-MCL</t>
    <phoneticPr fontId="3"/>
  </si>
  <si>
    <t>×</t>
  </si>
  <si>
    <t xml:space="preserve">　　　　　　　　機能性PV出力　 </t>
    <rPh sb="8" eb="11">
      <t>キノウセイ</t>
    </rPh>
    <rPh sb="13" eb="15">
      <t>シュツリョク</t>
    </rPh>
    <phoneticPr fontId="3"/>
  </si>
  <si>
    <t>(Ⅰ)×(う)÷(あ)</t>
    <phoneticPr fontId="3"/>
  </si>
  <si>
    <t>＝</t>
  </si>
  <si>
    <t>円</t>
  </si>
  <si>
    <t>台形_長州産業（株）_CS-109B81L</t>
  </si>
  <si>
    <t>台形_長州産業（株）_CS-109B81R</t>
  </si>
  <si>
    <t>建材形_（株）モノクローム_MC22HM55</t>
  </si>
  <si>
    <t>建材形_（株）モノクローム_MC44HM110</t>
  </si>
  <si>
    <t>建材形_（株）カネカ_P-DV590</t>
  </si>
  <si>
    <t>建材形_（株）カネカ_P-DV560</t>
  </si>
  <si>
    <t>建材形_（株）カネカ_Z-AH460</t>
  </si>
  <si>
    <t>建材形_（株）カネカ_Z-AH470</t>
  </si>
  <si>
    <t>建材形_（株）カネカ_Z-AH480</t>
  </si>
  <si>
    <t>建材形_（株）カネカ_Z-AH490</t>
  </si>
  <si>
    <t>台形_三洋電機（株）_VBH070WJ01L</t>
  </si>
  <si>
    <t>台形_三洋電機（株）_VBH070WJ01R</t>
  </si>
  <si>
    <t>台形_シャープ（株）_NQ-130LM</t>
  </si>
  <si>
    <t>台形_シャープ（株）_NQ-130RM</t>
  </si>
  <si>
    <t>台形_シャープ（株）_NQ-103LG</t>
  </si>
  <si>
    <t>台形_シャープ（株）_NQ-103RG</t>
  </si>
  <si>
    <t>台形_京セラ（株）_KJ100P-5ETLCG</t>
  </si>
  <si>
    <t>台形_京セラ（株）_KJ100P-5ETRCG</t>
  </si>
  <si>
    <t>建材形_京セラ（株）_KJ178P-5ETCG</t>
  </si>
  <si>
    <t>建材形_京セラ（株）_KJ181P-5ETCG</t>
  </si>
  <si>
    <t>台形_京セラ（株）_KJ97P-5ETLCG</t>
  </si>
  <si>
    <t>台形_京セラ（株）_KJ97P-5ETRCG</t>
  </si>
  <si>
    <t>建材形_京セラ（株）_KJ55P-5ESCH</t>
  </si>
  <si>
    <t>建材形_京セラ（株）_KJ75P-5ESCH</t>
  </si>
  <si>
    <t>台形_京セラ（株）_KHM69P-5CGLCG</t>
  </si>
  <si>
    <t>台形_京セラ（株）_KHM69P-5CGRCG</t>
  </si>
  <si>
    <t>台形_京セラ（株）_KHM74P-5EGLCG</t>
  </si>
  <si>
    <t>台形_京セラ（株）_KHM74P-5EGRCG</t>
  </si>
  <si>
    <t>サンテックパワージャパン（株）_MSZ-160STa</t>
  </si>
  <si>
    <t>サンテックパワージャパン（株）_MSZ-160SSa</t>
  </si>
  <si>
    <t>（株）カネカ_R-LV740</t>
  </si>
  <si>
    <t>（株）カネカ_R-LV760</t>
  </si>
  <si>
    <t>シャープ（株）_NU-65S5H</t>
  </si>
  <si>
    <t>シャープ（株）_NU-43S5H</t>
  </si>
  <si>
    <t>シャープ（株）_NU-65S4H</t>
  </si>
  <si>
    <t>シャープ（株）_NU-43S4H</t>
  </si>
  <si>
    <t>シャープ（株）_NU-65K5H</t>
  </si>
  <si>
    <t>シャープ（株）_NU-51K5H</t>
  </si>
  <si>
    <t>長州産業（株）_CS-217B81SAG</t>
  </si>
  <si>
    <t>（株）カネカ_E-PK420</t>
  </si>
  <si>
    <t>（株）カネカ_E-PH420</t>
  </si>
  <si>
    <t>（株）カネカ_E-PL420</t>
  </si>
  <si>
    <t>（株）カネカ_P-PV570</t>
  </si>
  <si>
    <t>（株）カネカ_Z-PI400</t>
  </si>
  <si>
    <t>（株）カネカ_Z-PI410</t>
  </si>
  <si>
    <t>（株）カネカ_Z-PI420</t>
  </si>
  <si>
    <t>（株）カネカ_Z-PI430</t>
  </si>
  <si>
    <t>長州産業（株）_CS-109B81S</t>
  </si>
  <si>
    <t>三洋電機（株）_VBHN120SJ44</t>
  </si>
  <si>
    <t>三洋電機（株）_VBHN120WJ01</t>
  </si>
  <si>
    <t>三洋電機（株）_VBHN120SJ08</t>
  </si>
  <si>
    <t>三洋電機（株）_VBM120FJ02N</t>
  </si>
  <si>
    <t>シャープ（株）_NU-228AP</t>
  </si>
  <si>
    <t>シャープ（株）_NQ-180BM</t>
  </si>
  <si>
    <t>シャープ（株）_NU-218AJ</t>
  </si>
  <si>
    <t>シャープ（株）_NQ-225AG</t>
  </si>
  <si>
    <t>シャープ（株）_NQ-159AG</t>
  </si>
  <si>
    <t>シャープ（株）_NQ-220HE</t>
  </si>
  <si>
    <t>京セラ（株）_KJ137P-5ETCG</t>
  </si>
  <si>
    <t>京セラ（株）_KJ140P-5ETCG</t>
  </si>
  <si>
    <t>京セラ（株）_KJ188P-3CTCG</t>
  </si>
  <si>
    <t>京セラ（株）_KJ189P-5CTCG</t>
  </si>
  <si>
    <t>京セラ（株）_KJ193P-5CTCG</t>
  </si>
  <si>
    <t>京セラ（株）_KJ210P-5ETCG</t>
  </si>
  <si>
    <t>京セラ（株）_KJ87P-5ETCG</t>
  </si>
  <si>
    <t>京セラ（株）_KJ90P-5ETCG</t>
  </si>
  <si>
    <t>京セラ（株）_KM92P-5CLCH</t>
  </si>
  <si>
    <t>京セラ（株）_KM92P-5CMCH</t>
  </si>
  <si>
    <t>京セラ（株）_KM97P-5ELCH</t>
  </si>
  <si>
    <t>京セラ（株）_KM97P-5EMCH</t>
  </si>
  <si>
    <t>京セラ（株）_KHM137P-3CGTCW</t>
  </si>
  <si>
    <t>京セラ（株）_KHM139P-5CGTCW</t>
  </si>
  <si>
    <t>京セラ（株）_KHM150P-5EGTCW</t>
  </si>
  <si>
    <t>京セラ（株）_KH43M-4E4CB</t>
  </si>
  <si>
    <t>京セラ（株）_KH495S-4E4CB</t>
  </si>
  <si>
    <t>京セラ（株）_KH495S-4E4CB(AR)</t>
  </si>
  <si>
    <t>京セラ（株）_KH78S-4E6CB</t>
  </si>
  <si>
    <t>京セラ（株）_KH65S-4E5CB</t>
  </si>
  <si>
    <t>京セラ（株）_KH65M-4E6CB</t>
  </si>
  <si>
    <t>京セラ（株）_KH78S-4E6CB(AR)</t>
  </si>
  <si>
    <t>京セラ（株）_KH65S-4E5CB(AR)</t>
  </si>
  <si>
    <t>東洋アルミニウム（株）_TYM230HANE-G</t>
  </si>
  <si>
    <t>東洋アルミニウム（株）_TYM235HANE-G</t>
  </si>
  <si>
    <t>東洋アルミニウム（株）_TYM240HANE-G</t>
  </si>
  <si>
    <t>東洋アルミニウム（株）_TYM230HANE-AL</t>
  </si>
  <si>
    <t>東洋アルミニウム（株）_TYM235HANE-AL</t>
  </si>
  <si>
    <t>東洋アルミニウム（株）_TYM240HANE-AL</t>
  </si>
  <si>
    <t>東洋アルミニウム（株）_TYM245HANE-AL</t>
  </si>
  <si>
    <t>東洋アルミニウム（株）_TYM375HANE-AL-FHL</t>
  </si>
  <si>
    <t>東洋アルミニウム（株）_TYM375HANE-AL-SHL</t>
  </si>
  <si>
    <t>東洋アルミニウム（株）_TYM375HANE-AL-SHL-S3</t>
  </si>
  <si>
    <t>東洋アルミニウム（株）_TYM455HANE-AL-SHL</t>
  </si>
  <si>
    <t>東洋アルミニウム（株）_TYM460HANE-AL-SHL</t>
  </si>
  <si>
    <t>東洋アルミニウム（株）_TYM410HANE-AL-SHX</t>
  </si>
  <si>
    <t>東洋アルミニウム（株）_TYM410HANE-AL-SHX-S3</t>
  </si>
  <si>
    <t>東洋アルミニウム（株）_TYM545HANE-AL-SHX</t>
  </si>
  <si>
    <t>東洋アルミニウム（株）_TYM550HANE-AL-SHX</t>
  </si>
  <si>
    <t>Northern Electric and Power（株）_マイクロインバータ_BDM300</t>
  </si>
  <si>
    <t>ソーラーエッジテクノロジージャパン（株）_パワーオプティマイザ_P370</t>
  </si>
  <si>
    <t>ソーラーエッジテクノロジージャパン（株）_パワーオプティマイザ_P401</t>
  </si>
  <si>
    <t>ソーラーエッジテクノロジージャパン（株）_パワーオプティマイザ_P505</t>
  </si>
  <si>
    <t>ソーラーエッジテクノロジージャパン（株）_パワーオプティマイザ_P601</t>
  </si>
  <si>
    <t>ソーラーエッジテクノロジージャパン（株）_パワーオプティマイザ_S440</t>
  </si>
  <si>
    <t>ソーラーエッジテクノロジージャパン（株）_パワーオプティマイザ_S500</t>
  </si>
  <si>
    <t>ソーラーエッジテクノロジージャパン（株）_パワーオプティマイザ_S500B</t>
  </si>
  <si>
    <t>Northern Electric and Power（株）_マイクロインバータ_BDM-300-210JD</t>
  </si>
  <si>
    <t>京セラ（株）_KM92P-5CLCH（鋼板敷設型）</t>
    <phoneticPr fontId="3"/>
  </si>
  <si>
    <t>京セラ（株）_KM92P-5CMCH（鋼板敷設型）</t>
    <phoneticPr fontId="3"/>
  </si>
  <si>
    <t>京セラ（株）_KM97P-5ELCH（鋼板敷設型）</t>
    <phoneticPr fontId="3"/>
  </si>
  <si>
    <t>京セラ（株）_KM97P-5EMCH（鋼板敷設型）</t>
    <phoneticPr fontId="3"/>
  </si>
  <si>
    <t>京セラ（株）_KH43M-4E4CB（鋼板敷設型）</t>
    <phoneticPr fontId="3"/>
  </si>
  <si>
    <t>京セラ（株）_KH495S-4E4CB（鋼板敷設型）</t>
    <phoneticPr fontId="3"/>
  </si>
  <si>
    <t>京セラ（株）_KH495S-4E4CB(AR)（鋼板敷設型）</t>
    <phoneticPr fontId="3"/>
  </si>
  <si>
    <t>京セラ（株）_KH65M-4E6CB（鋼板敷設型）</t>
    <phoneticPr fontId="3"/>
  </si>
  <si>
    <t>京セラ（株）_KH65S-4E5CB（鋼板敷設型）</t>
    <phoneticPr fontId="3"/>
  </si>
  <si>
    <t>京セラ（株）_KH65S-4E5CB(AR)（鋼板敷設型）</t>
    <phoneticPr fontId="3"/>
  </si>
  <si>
    <t>京セラ（株）_KH78S-4E6CB（鋼板敷設型）</t>
    <phoneticPr fontId="3"/>
  </si>
  <si>
    <t>京セラ（株）_KH78S-4E6CB(AR)（鋼板敷設型）</t>
    <phoneticPr fontId="3"/>
  </si>
  <si>
    <t xml:space="preserve">　　　　機能性PV出力　  </t>
    <phoneticPr fontId="3"/>
  </si>
  <si>
    <t>(千円未満切捨)</t>
  </si>
  <si>
    <t>ｋW</t>
  </si>
  <si>
    <t>機能性PV出力</t>
  </si>
  <si>
    <t>機能性PV出力</t>
    <phoneticPr fontId="3"/>
  </si>
  <si>
    <t>太陽光発電システム　発電出力（Ⅱ）</t>
    <phoneticPr fontId="3"/>
  </si>
  <si>
    <r>
      <rPr>
        <b/>
        <sz val="16"/>
        <rFont val="游ゴシック"/>
        <family val="3"/>
        <charset val="128"/>
        <scheme val="minor"/>
      </rPr>
      <t>200,000</t>
    </r>
    <r>
      <rPr>
        <b/>
        <sz val="14"/>
        <rFont val="游ゴシック"/>
        <family val="3"/>
        <charset val="128"/>
        <scheme val="minor"/>
      </rPr>
      <t>円／ｋW　×</t>
    </r>
    <rPh sb="7" eb="8">
      <t>エン</t>
    </rPh>
    <phoneticPr fontId="3"/>
  </si>
  <si>
    <r>
      <rPr>
        <b/>
        <sz val="16"/>
        <rFont val="游ゴシック"/>
        <family val="3"/>
        <charset val="128"/>
        <scheme val="minor"/>
      </rPr>
      <t>100,000</t>
    </r>
    <r>
      <rPr>
        <b/>
        <sz val="14"/>
        <rFont val="游ゴシック"/>
        <family val="3"/>
        <charset val="128"/>
        <scheme val="minor"/>
      </rPr>
      <t>円／ｋW　×</t>
    </r>
    <rPh sb="7" eb="8">
      <t>エン</t>
    </rPh>
    <phoneticPr fontId="3"/>
  </si>
  <si>
    <r>
      <rPr>
        <b/>
        <sz val="16"/>
        <rFont val="游ゴシック"/>
        <family val="3"/>
        <charset val="128"/>
        <scheme val="minor"/>
      </rPr>
      <t>180,000</t>
    </r>
    <r>
      <rPr>
        <b/>
        <sz val="14"/>
        <rFont val="游ゴシック"/>
        <family val="3"/>
        <charset val="128"/>
        <scheme val="minor"/>
      </rPr>
      <t>円／ｋW　×</t>
    </r>
    <rPh sb="7" eb="8">
      <t>エン</t>
    </rPh>
    <phoneticPr fontId="3"/>
  </si>
  <si>
    <t>=</t>
  </si>
  <si>
    <t>=</t>
    <phoneticPr fontId="3"/>
  </si>
  <si>
    <t>機能性PV出力　</t>
  </si>
  <si>
    <t>機能性PV出力　</t>
    <phoneticPr fontId="3"/>
  </si>
  <si>
    <t>太陽光発電システム　発電出力（Ⅲ）</t>
    <phoneticPr fontId="3"/>
  </si>
  <si>
    <t>　パワーコンディショナーが複数台ある場合、系列毎に以下に記入してください。
　本シートの太陽光発電システム発電出力の値が「（指定様式）太陽光発電システム設置概要書」1シート目の太陽光発電システム発電出力（Ⅳ）に合算されます。</t>
    <rPh sb="13" eb="15">
      <t>フクスウ</t>
    </rPh>
    <rPh sb="15" eb="16">
      <t>ダイ</t>
    </rPh>
    <rPh sb="18" eb="20">
      <t>バアイ</t>
    </rPh>
    <rPh sb="21" eb="23">
      <t>ケイレツ</t>
    </rPh>
    <rPh sb="23" eb="24">
      <t>ゴト</t>
    </rPh>
    <rPh sb="25" eb="27">
      <t>イカ</t>
    </rPh>
    <rPh sb="28" eb="30">
      <t>キニュウ</t>
    </rPh>
    <phoneticPr fontId="3"/>
  </si>
  <si>
    <t xml:space="preserve">    防水工事　【既存】</t>
    <rPh sb="10" eb="12">
      <t>キソン</t>
    </rPh>
    <phoneticPr fontId="3"/>
  </si>
  <si>
    <t xml:space="preserve">      架台【既存戸建】</t>
    <rPh sb="9" eb="11">
      <t>キゾン</t>
    </rPh>
    <rPh sb="11" eb="13">
      <t>コダ</t>
    </rPh>
    <phoneticPr fontId="3"/>
  </si>
  <si>
    <t xml:space="preserve">      架台【集合住宅】</t>
    <rPh sb="9" eb="11">
      <t>シュウゴウ</t>
    </rPh>
    <rPh sb="11" eb="13">
      <t>ジュウタク</t>
    </rPh>
    <phoneticPr fontId="3"/>
  </si>
  <si>
    <t>系列2</t>
    <rPh sb="0" eb="2">
      <t>ケイレツ</t>
    </rPh>
    <phoneticPr fontId="3"/>
  </si>
  <si>
    <t>(f)</t>
    <phoneticPr fontId="3"/>
  </si>
  <si>
    <t>(g)</t>
    <phoneticPr fontId="3"/>
  </si>
  <si>
    <r>
      <t>(3)　　　陸屋根の住宅に架台を設置する場合は、□にチェック（</t>
    </r>
    <r>
      <rPr>
        <b/>
        <sz val="13"/>
        <rFont val="Segoe UI Symbol"/>
        <family val="3"/>
      </rPr>
      <t>✔</t>
    </r>
    <r>
      <rPr>
        <b/>
        <sz val="13"/>
        <rFont val="游ゴシック"/>
        <family val="3"/>
        <charset val="128"/>
        <scheme val="minor"/>
      </rPr>
      <t xml:space="preserve"> ）を入れてください。</t>
    </r>
    <rPh sb="6" eb="9">
      <t>リクヤネ</t>
    </rPh>
    <rPh sb="10" eb="12">
      <t>ジュウタク</t>
    </rPh>
    <rPh sb="13" eb="15">
      <t>カダイ</t>
    </rPh>
    <rPh sb="16" eb="18">
      <t>セッチ</t>
    </rPh>
    <rPh sb="20" eb="22">
      <t>バアイ</t>
    </rPh>
    <phoneticPr fontId="3"/>
  </si>
  <si>
    <r>
      <t>(4)　　　陸屋根の住宅に防水工事を施工する場合は、□にチェック（</t>
    </r>
    <r>
      <rPr>
        <b/>
        <sz val="13"/>
        <rFont val="Segoe UI Symbol"/>
        <family val="3"/>
      </rPr>
      <t>✔</t>
    </r>
    <r>
      <rPr>
        <b/>
        <sz val="13"/>
        <rFont val="游ゴシック"/>
        <family val="3"/>
        <charset val="128"/>
        <scheme val="minor"/>
      </rPr>
      <t xml:space="preserve"> ）を入れてください。</t>
    </r>
    <rPh sb="6" eb="9">
      <t>リクヤネ</t>
    </rPh>
    <rPh sb="10" eb="12">
      <t>ジュウタク</t>
    </rPh>
    <rPh sb="13" eb="15">
      <t>ボウスイ</t>
    </rPh>
    <rPh sb="15" eb="17">
      <t>コウジ</t>
    </rPh>
    <rPh sb="18" eb="20">
      <t>セコウ</t>
    </rPh>
    <rPh sb="22" eb="24">
      <t>バアイ</t>
    </rPh>
    <phoneticPr fontId="3"/>
  </si>
  <si>
    <r>
      <t>(3) 　　　陸屋根の住宅に架台を設置する場合は、□にチェック（</t>
    </r>
    <r>
      <rPr>
        <b/>
        <sz val="13"/>
        <rFont val="Segoe UI Symbol"/>
        <family val="3"/>
      </rPr>
      <t>✔</t>
    </r>
    <r>
      <rPr>
        <b/>
        <sz val="13"/>
        <rFont val="游ゴシック"/>
        <family val="3"/>
        <charset val="128"/>
        <scheme val="minor"/>
      </rPr>
      <t xml:space="preserve"> ）を入れてださい。</t>
    </r>
    <rPh sb="7" eb="10">
      <t>リクヤネ</t>
    </rPh>
    <rPh sb="11" eb="13">
      <t>ジュウタク</t>
    </rPh>
    <rPh sb="14" eb="16">
      <t>カダイ</t>
    </rPh>
    <rPh sb="17" eb="19">
      <t>セッチ</t>
    </rPh>
    <rPh sb="21" eb="23">
      <t>バアイ</t>
    </rPh>
    <phoneticPr fontId="3"/>
  </si>
  <si>
    <r>
      <t>(4) 　　 　陸屋根の住宅に防水工事を施工する場合は、□にチェック（</t>
    </r>
    <r>
      <rPr>
        <b/>
        <sz val="13"/>
        <rFont val="Segoe UI Symbol"/>
        <family val="3"/>
      </rPr>
      <t>✔</t>
    </r>
    <r>
      <rPr>
        <b/>
        <sz val="13"/>
        <rFont val="游ゴシック"/>
        <family val="3"/>
        <charset val="128"/>
        <scheme val="minor"/>
      </rPr>
      <t xml:space="preserve"> ）を入れてください。</t>
    </r>
    <rPh sb="8" eb="11">
      <t>リクヤネ</t>
    </rPh>
    <rPh sb="12" eb="14">
      <t>ジュウタク</t>
    </rPh>
    <rPh sb="15" eb="17">
      <t>ボウスイ</t>
    </rPh>
    <rPh sb="17" eb="19">
      <t>コウジ</t>
    </rPh>
    <rPh sb="20" eb="22">
      <t>セコウ</t>
    </rPh>
    <rPh sb="24" eb="26">
      <t>バアイ</t>
    </rPh>
    <phoneticPr fontId="3"/>
  </si>
  <si>
    <t xml:space="preserve">    パワーコンディショナーが複数台ある場合、以下に記入してください。
    本シートの太陽光発電システム発電出力の値が「（指定様式）太陽光発電システム設置概要書」1シート目の太陽光発電システム発電出力（Ⅳ）に合算されます。</t>
    <rPh sb="16" eb="18">
      <t>フクスウ</t>
    </rPh>
    <rPh sb="18" eb="19">
      <t>ダイ</t>
    </rPh>
    <rPh sb="21" eb="23">
      <t>バアイ</t>
    </rPh>
    <rPh sb="24" eb="26">
      <t>イカ</t>
    </rPh>
    <rPh sb="27" eb="29">
      <t>キニュウ</t>
    </rPh>
    <phoneticPr fontId="3"/>
  </si>
  <si>
    <t>新築（住宅建築と同時に設置）</t>
    <phoneticPr fontId="3"/>
  </si>
  <si>
    <t>（Ⅰ）</t>
    <phoneticPr fontId="3"/>
  </si>
  <si>
    <t>Kw</t>
    <phoneticPr fontId="3"/>
  </si>
  <si>
    <t>(Ⅰ)(Ⅱ)(Ⅲ)の合計値（小数点以下第３位を四捨五入）</t>
    <phoneticPr fontId="3"/>
  </si>
  <si>
    <r>
      <t>太陽光発電システム　
発電出力合計
　</t>
    </r>
    <r>
      <rPr>
        <b/>
        <sz val="14"/>
        <color rgb="FFFF0000"/>
        <rFont val="游ゴシック"/>
        <family val="3"/>
        <charset val="128"/>
        <scheme val="minor"/>
      </rPr>
      <t xml:space="preserve">  助成対象：50ｋW未満</t>
    </r>
    <rPh sb="0" eb="3">
      <t>タイヨウコウ</t>
    </rPh>
    <rPh sb="3" eb="5">
      <t>ハツデン</t>
    </rPh>
    <rPh sb="15" eb="17">
      <t>ゴウケイ</t>
    </rPh>
    <phoneticPr fontId="3"/>
  </si>
  <si>
    <t>（１）該当する項目を選んでください。</t>
    <rPh sb="3" eb="5">
      <t>ガイトウ</t>
    </rPh>
    <rPh sb="7" eb="9">
      <t>コウモク</t>
    </rPh>
    <rPh sb="10" eb="11">
      <t>エラ</t>
    </rPh>
    <phoneticPr fontId="3"/>
  </si>
  <si>
    <t>陸屋根ではない</t>
    <phoneticPr fontId="3"/>
  </si>
  <si>
    <t>既存（住宅建築後に設置）</t>
    <phoneticPr fontId="3"/>
  </si>
  <si>
    <t>複数系列</t>
    <rPh sb="0" eb="4">
      <t>フクスウケイレツ</t>
    </rPh>
    <phoneticPr fontId="3"/>
  </si>
  <si>
    <t>集合住宅</t>
    <rPh sb="0" eb="4">
      <t>シュウゴウジュウタク</t>
    </rPh>
    <phoneticPr fontId="3"/>
  </si>
  <si>
    <t>防水工事助成金算定額合計</t>
  </si>
  <si>
    <t>+</t>
    <phoneticPr fontId="3"/>
  </si>
  <si>
    <t>　(千円未満切捨)</t>
    <phoneticPr fontId="3"/>
  </si>
  <si>
    <t>　(A)＋(B)＋(C)＋(D)</t>
    <phoneticPr fontId="3"/>
  </si>
  <si>
    <t>(1)　 2台目の太陽光発電システムに関する情報を記入してください。なお、太陽電池モジュールについては機能性PVを含め全て記載してください。</t>
    <rPh sb="6" eb="8">
      <t>ダイメ</t>
    </rPh>
    <rPh sb="9" eb="11">
      <t>タイヨウ</t>
    </rPh>
    <rPh sb="11" eb="12">
      <t>ヒカリ</t>
    </rPh>
    <rPh sb="12" eb="14">
      <t>ハツデン</t>
    </rPh>
    <rPh sb="19" eb="20">
      <t>カン</t>
    </rPh>
    <rPh sb="22" eb="24">
      <t>ジョウホウ</t>
    </rPh>
    <rPh sb="25" eb="27">
      <t>キニュウ</t>
    </rPh>
    <rPh sb="37" eb="39">
      <t>タイヨウ</t>
    </rPh>
    <rPh sb="39" eb="41">
      <t>デンチ</t>
    </rPh>
    <rPh sb="51" eb="53">
      <t>キノウ</t>
    </rPh>
    <rPh sb="53" eb="54">
      <t>セイ</t>
    </rPh>
    <rPh sb="57" eb="58">
      <t>フク</t>
    </rPh>
    <rPh sb="59" eb="60">
      <t>スベ</t>
    </rPh>
    <rPh sb="61" eb="63">
      <t>キサイ</t>
    </rPh>
    <phoneticPr fontId="3"/>
  </si>
  <si>
    <t>A180XXX03</t>
    <phoneticPr fontId="3"/>
  </si>
  <si>
    <t>(2)　上乗せ①  優れた機能性を有する太陽光発電システム(機能性PV)に関する情報を記入してください。</t>
    <phoneticPr fontId="3"/>
  </si>
  <si>
    <t>(2)　上乗せ①  　優れた機能性を有する太陽光発電システム(機能性PV)に関する情報を記入してください。</t>
    <rPh sb="11" eb="12">
      <t>スグ</t>
    </rPh>
    <rPh sb="14" eb="17">
      <t>キノウセイ</t>
    </rPh>
    <rPh sb="18" eb="19">
      <t>ユウ</t>
    </rPh>
    <rPh sb="21" eb="23">
      <t>タイヨウ</t>
    </rPh>
    <rPh sb="23" eb="24">
      <t>ヒカリ</t>
    </rPh>
    <rPh sb="24" eb="26">
      <t>ハツデン</t>
    </rPh>
    <rPh sb="31" eb="34">
      <t>キノウセイ</t>
    </rPh>
    <rPh sb="38" eb="39">
      <t>カン</t>
    </rPh>
    <rPh sb="41" eb="43">
      <t>ジョウホウ</t>
    </rPh>
    <rPh sb="44" eb="46">
      <t>キニュウ</t>
    </rPh>
    <phoneticPr fontId="3"/>
  </si>
  <si>
    <t>B254XXX01</t>
  </si>
  <si>
    <t>B180XXX02</t>
  </si>
  <si>
    <t>B130XXX03</t>
  </si>
  <si>
    <r>
      <rPr>
        <b/>
        <sz val="16"/>
        <rFont val="游ゴシック"/>
        <family val="3"/>
        <charset val="128"/>
        <scheme val="minor"/>
      </rPr>
      <t>50,000</t>
    </r>
    <r>
      <rPr>
        <b/>
        <sz val="14"/>
        <rFont val="游ゴシック"/>
        <family val="3"/>
        <charset val="128"/>
        <scheme val="minor"/>
      </rPr>
      <t>円／ｋW　×</t>
    </r>
    <rPh sb="6" eb="7">
      <t>エン</t>
    </rPh>
    <phoneticPr fontId="3"/>
  </si>
  <si>
    <r>
      <rPr>
        <b/>
        <sz val="16"/>
        <rFont val="游ゴシック"/>
        <family val="3"/>
        <charset val="128"/>
        <scheme val="minor"/>
      </rPr>
      <t>20,000</t>
    </r>
    <r>
      <rPr>
        <b/>
        <sz val="14"/>
        <rFont val="游ゴシック"/>
        <family val="3"/>
        <charset val="128"/>
        <scheme val="minor"/>
      </rPr>
      <t>円／ｋW　×</t>
    </r>
    <rPh sb="6" eb="7">
      <t>エン</t>
    </rPh>
    <phoneticPr fontId="3"/>
  </si>
  <si>
    <t>Kw</t>
  </si>
  <si>
    <t>kW</t>
  </si>
  <si>
    <t>(Ｉ)</t>
  </si>
  <si>
    <t>(Ⅱ)</t>
  </si>
  <si>
    <t>(Ⅲ)</t>
    <phoneticPr fontId="3"/>
  </si>
  <si>
    <t>上乗せ①-1</t>
    <phoneticPr fontId="3"/>
  </si>
  <si>
    <t>上乗せ①-2</t>
    <phoneticPr fontId="3"/>
  </si>
  <si>
    <t>上乗せ①-3</t>
    <phoneticPr fontId="3"/>
  </si>
  <si>
    <t>機能性PV助成金算定額額</t>
    <rPh sb="0" eb="3">
      <t>キノウセイ</t>
    </rPh>
    <rPh sb="7" eb="8">
      <t>キン</t>
    </rPh>
    <rPh sb="8" eb="10">
      <t>サンテイ</t>
    </rPh>
    <rPh sb="10" eb="11">
      <t>ガク</t>
    </rPh>
    <rPh sb="11" eb="12">
      <t>ガク</t>
    </rPh>
    <phoneticPr fontId="3"/>
  </si>
  <si>
    <t>架台設置助成金算定額</t>
    <rPh sb="0" eb="4">
      <t>カダイセッチ</t>
    </rPh>
    <rPh sb="6" eb="7">
      <t>キン</t>
    </rPh>
    <rPh sb="7" eb="9">
      <t>サンテイ</t>
    </rPh>
    <phoneticPr fontId="3"/>
  </si>
  <si>
    <t>防水工事助成算定額</t>
    <rPh sb="0" eb="2">
      <t>ボウスイ</t>
    </rPh>
    <rPh sb="2" eb="4">
      <t>コウジ</t>
    </rPh>
    <rPh sb="4" eb="6">
      <t>ジョセイ</t>
    </rPh>
    <rPh sb="6" eb="8">
      <t>サンテイ</t>
    </rPh>
    <phoneticPr fontId="3"/>
  </si>
  <si>
    <t>-</t>
    <phoneticPr fontId="3"/>
  </si>
  <si>
    <t>主たる建物の区分</t>
    <rPh sb="0" eb="1">
      <t>オモ</t>
    </rPh>
    <rPh sb="3" eb="5">
      <t>タテモノ</t>
    </rPh>
    <rPh sb="6" eb="8">
      <t>クブン</t>
    </rPh>
    <phoneticPr fontId="3"/>
  </si>
  <si>
    <t>主たる建物の種類</t>
    <rPh sb="0" eb="1">
      <t>オモ</t>
    </rPh>
    <rPh sb="3" eb="5">
      <t>タテモノ</t>
    </rPh>
    <rPh sb="6" eb="8">
      <t>シュルイ</t>
    </rPh>
    <phoneticPr fontId="3"/>
  </si>
  <si>
    <t>系列1について</t>
    <rPh sb="0" eb="2">
      <t>ケイレツ</t>
    </rPh>
    <phoneticPr fontId="3"/>
  </si>
  <si>
    <t>系列2について</t>
    <rPh sb="0" eb="2">
      <t>ケイレツ</t>
    </rPh>
    <phoneticPr fontId="3"/>
  </si>
  <si>
    <t>系列3について</t>
    <rPh sb="0" eb="2">
      <t>ケイレツ</t>
    </rPh>
    <phoneticPr fontId="3"/>
  </si>
  <si>
    <t>合計</t>
    <rPh sb="0" eb="2">
      <t>ゴウケイ</t>
    </rPh>
    <phoneticPr fontId="3"/>
  </si>
  <si>
    <t>（う）</t>
  </si>
  <si>
    <t>（a）</t>
  </si>
  <si>
    <t>①</t>
    <phoneticPr fontId="3"/>
  </si>
  <si>
    <t>防水工事に係る費用③</t>
    <rPh sb="0" eb="2">
      <t>ボウスイ</t>
    </rPh>
    <rPh sb="2" eb="4">
      <t>コウジ</t>
    </rPh>
    <rPh sb="5" eb="6">
      <t>カカ</t>
    </rPh>
    <rPh sb="7" eb="9">
      <t>ヒヨウ</t>
    </rPh>
    <phoneticPr fontId="3"/>
  </si>
  <si>
    <r>
      <t>（2）太陽光発電システムの助成金の対象となる経費（</t>
    </r>
    <r>
      <rPr>
        <b/>
        <sz val="13"/>
        <color rgb="FFFF0000"/>
        <rFont val="游ゴシック"/>
        <family val="3"/>
        <charset val="128"/>
        <scheme val="minor"/>
      </rPr>
      <t>消費税を除く</t>
    </r>
    <r>
      <rPr>
        <b/>
        <sz val="13"/>
        <rFont val="游ゴシック"/>
        <family val="3"/>
        <charset val="128"/>
        <scheme val="minor"/>
      </rPr>
      <t>）を入力してください。</t>
    </r>
    <rPh sb="13" eb="16">
      <t>ジョセイキン</t>
    </rPh>
    <rPh sb="17" eb="19">
      <t>タイショウ</t>
    </rPh>
    <rPh sb="22" eb="24">
      <t>ケイヒ</t>
    </rPh>
    <rPh sb="25" eb="28">
      <t>ショウヒゼイ</t>
    </rPh>
    <rPh sb="29" eb="30">
      <t>ノゾ</t>
    </rPh>
    <rPh sb="33" eb="35">
      <t>ニュウリョク</t>
    </rPh>
    <phoneticPr fontId="3"/>
  </si>
  <si>
    <t>②</t>
  </si>
  <si>
    <t>②</t>
    <phoneticPr fontId="3"/>
  </si>
  <si>
    <t>架台設置に係る費用</t>
    <rPh sb="0" eb="2">
      <t>カダイ</t>
    </rPh>
    <rPh sb="2" eb="4">
      <t>セッチ</t>
    </rPh>
    <rPh sb="5" eb="6">
      <t>カカワ</t>
    </rPh>
    <rPh sb="7" eb="9">
      <t>ヒヨウ</t>
    </rPh>
    <phoneticPr fontId="3"/>
  </si>
  <si>
    <t>③</t>
    <phoneticPr fontId="3"/>
  </si>
  <si>
    <t>（b）</t>
  </si>
  <si>
    <t>（b）</t>
    <phoneticPr fontId="3"/>
  </si>
  <si>
    <t>(Ⅰ)×(c)÷(a)</t>
  </si>
  <si>
    <t>(Ⅰ)×(c)÷(a)</t>
    <phoneticPr fontId="3"/>
  </si>
  <si>
    <t xml:space="preserve"> (Ⅱ)×(c)÷(a)</t>
  </si>
  <si>
    <t xml:space="preserve"> (Ⅱ)×(c)÷(a)</t>
    <phoneticPr fontId="3"/>
  </si>
  <si>
    <t xml:space="preserve"> (Ⅲ)×(c)÷(a)</t>
  </si>
  <si>
    <t xml:space="preserve"> (Ⅲ)×(c)÷(a)</t>
    <phoneticPr fontId="3"/>
  </si>
  <si>
    <t>（d）</t>
  </si>
  <si>
    <t>（d）</t>
    <phoneticPr fontId="3"/>
  </si>
  <si>
    <t>(Ⅰ)×(d)÷(a)</t>
    <phoneticPr fontId="3"/>
  </si>
  <si>
    <t xml:space="preserve">   (Ⅱ)×(d)÷(a)</t>
  </si>
  <si>
    <t xml:space="preserve">   (Ⅱ)×(d)÷(a)</t>
    <phoneticPr fontId="3"/>
  </si>
  <si>
    <t>(Ⅲ)×(d)÷(a)</t>
  </si>
  <si>
    <t>(Ⅲ)×(d)÷(a)</t>
    <phoneticPr fontId="3"/>
  </si>
  <si>
    <t>（a）又は（b）の値のうち、いずれか小さい値</t>
  </si>
  <si>
    <t>ア-1</t>
  </si>
  <si>
    <t>ア-1</t>
    <phoneticPr fontId="3"/>
  </si>
  <si>
    <t>ア-2</t>
  </si>
  <si>
    <t>ア-2</t>
    <phoneticPr fontId="3"/>
  </si>
  <si>
    <t>ア-3</t>
  </si>
  <si>
    <t>ア-3</t>
    <phoneticPr fontId="3"/>
  </si>
  <si>
    <t>イ-1</t>
  </si>
  <si>
    <t>イ-1</t>
    <phoneticPr fontId="3"/>
  </si>
  <si>
    <t>イ-2</t>
  </si>
  <si>
    <t>イ-2</t>
    <phoneticPr fontId="3"/>
  </si>
  <si>
    <t>イ-3</t>
  </si>
  <si>
    <t>イ-3</t>
    <phoneticPr fontId="3"/>
  </si>
  <si>
    <t>(カ)</t>
  </si>
  <si>
    <t>(カ)</t>
    <phoneticPr fontId="3"/>
  </si>
  <si>
    <t>(サ)</t>
  </si>
  <si>
    <t>(サ)</t>
    <phoneticPr fontId="3"/>
  </si>
  <si>
    <t>①又は(エ)の値のうち、いずれか小さい値</t>
    <phoneticPr fontId="3"/>
  </si>
  <si>
    <t>機能性PV助成金交付額</t>
    <rPh sb="0" eb="3">
      <t>キノウセイ</t>
    </rPh>
    <rPh sb="7" eb="8">
      <t>キン</t>
    </rPh>
    <rPh sb="8" eb="11">
      <t>コウフガク</t>
    </rPh>
    <phoneticPr fontId="3"/>
  </si>
  <si>
    <t>架台設置対象経費</t>
    <rPh sb="0" eb="2">
      <t>カダイ</t>
    </rPh>
    <rPh sb="2" eb="4">
      <t>セッチ</t>
    </rPh>
    <rPh sb="4" eb="6">
      <t>タイショウ</t>
    </rPh>
    <rPh sb="6" eb="8">
      <t>ケイヒ</t>
    </rPh>
    <phoneticPr fontId="3"/>
  </si>
  <si>
    <t>防水工事対象経費</t>
    <rPh sb="0" eb="2">
      <t>ボウスイ</t>
    </rPh>
    <rPh sb="2" eb="4">
      <t>コウジ</t>
    </rPh>
    <rPh sb="4" eb="6">
      <t>タイショウ</t>
    </rPh>
    <rPh sb="6" eb="8">
      <t>ケイヒ</t>
    </rPh>
    <phoneticPr fontId="3"/>
  </si>
  <si>
    <t>防水工事助成金交付額</t>
    <rPh sb="0" eb="2">
      <t>ボウスイ</t>
    </rPh>
    <rPh sb="2" eb="4">
      <t>コウジ</t>
    </rPh>
    <rPh sb="4" eb="6">
      <t>ジョセイ</t>
    </rPh>
    <rPh sb="7" eb="10">
      <t>コウフガク</t>
    </rPh>
    <phoneticPr fontId="3"/>
  </si>
  <si>
    <t>③</t>
  </si>
  <si>
    <t>太陽光発電システム設置概要書(複数系列_ ２系列目)　</t>
    <rPh sb="9" eb="11">
      <t>セッチ</t>
    </rPh>
    <rPh sb="11" eb="14">
      <t>ガイヨウショ</t>
    </rPh>
    <rPh sb="15" eb="17">
      <t>フクスウ</t>
    </rPh>
    <rPh sb="17" eb="19">
      <t>ケイレツ</t>
    </rPh>
    <rPh sb="22" eb="24">
      <t>ケイレツ</t>
    </rPh>
    <rPh sb="24" eb="25">
      <t>メ</t>
    </rPh>
    <phoneticPr fontId="3"/>
  </si>
  <si>
    <t>太陽光発電システム設置概要書(複数系列_３系列目)　</t>
    <rPh sb="9" eb="11">
      <t>セッチ</t>
    </rPh>
    <rPh sb="11" eb="14">
      <t>ガイヨウショ</t>
    </rPh>
    <rPh sb="15" eb="17">
      <t>フクスウ</t>
    </rPh>
    <rPh sb="17" eb="19">
      <t>ケイレツ</t>
    </rPh>
    <rPh sb="21" eb="23">
      <t>ケイレツ</t>
    </rPh>
    <rPh sb="23" eb="24">
      <t>メ</t>
    </rPh>
    <phoneticPr fontId="3"/>
  </si>
  <si>
    <t>（e）</t>
    <phoneticPr fontId="3"/>
  </si>
  <si>
    <t>-</t>
  </si>
  <si>
    <t>3.75 kW　以下</t>
    <phoneticPr fontId="3"/>
  </si>
  <si>
    <t>ア 住宅建築と同時に設置する場合　
（新築単価）</t>
    <phoneticPr fontId="3"/>
  </si>
  <si>
    <t>イ 住宅建築後に設置する場合　
（既存単価）</t>
    <phoneticPr fontId="3"/>
  </si>
  <si>
    <t>（e）</t>
  </si>
  <si>
    <t>④</t>
    <phoneticPr fontId="3"/>
  </si>
  <si>
    <t>太陽光発電システム設置に係る費用</t>
    <rPh sb="0" eb="3">
      <t>タイヨウコウ</t>
    </rPh>
    <rPh sb="3" eb="5">
      <t>ハツデン</t>
    </rPh>
    <rPh sb="9" eb="11">
      <t>セッチ</t>
    </rPh>
    <rPh sb="12" eb="13">
      <t>カカワ</t>
    </rPh>
    <rPh sb="14" eb="16">
      <t>ヒヨウ</t>
    </rPh>
    <phoneticPr fontId="3"/>
  </si>
  <si>
    <t>架台設置に係る費用</t>
    <rPh sb="0" eb="2">
      <t>カダイ</t>
    </rPh>
    <rPh sb="2" eb="4">
      <t>セッチ</t>
    </rPh>
    <rPh sb="5" eb="6">
      <t>カカ</t>
    </rPh>
    <rPh sb="7" eb="9">
      <t>ヒヨウ</t>
    </rPh>
    <phoneticPr fontId="3"/>
  </si>
  <si>
    <t>防水工事に係る費用</t>
    <rPh sb="0" eb="2">
      <t>ボウスイ</t>
    </rPh>
    <rPh sb="2" eb="4">
      <t>コウジ</t>
    </rPh>
    <rPh sb="5" eb="6">
      <t>カカ</t>
    </rPh>
    <rPh sb="7" eb="9">
      <t>ヒヨウ</t>
    </rPh>
    <phoneticPr fontId="3"/>
  </si>
  <si>
    <t>国及び他の地方公共団体の重複する補助金の額</t>
    <rPh sb="0" eb="1">
      <t>クニ</t>
    </rPh>
    <rPh sb="1" eb="2">
      <t>オヨ</t>
    </rPh>
    <rPh sb="3" eb="4">
      <t>タ</t>
    </rPh>
    <rPh sb="5" eb="7">
      <t>チホウ</t>
    </rPh>
    <rPh sb="7" eb="9">
      <t>コウキョウ</t>
    </rPh>
    <rPh sb="9" eb="11">
      <t>ダンタイ</t>
    </rPh>
    <rPh sb="12" eb="14">
      <t>チョウフク</t>
    </rPh>
    <rPh sb="16" eb="19">
      <t>ホジョキン</t>
    </rPh>
    <rPh sb="20" eb="21">
      <t>ガク</t>
    </rPh>
    <phoneticPr fontId="3"/>
  </si>
  <si>
    <t xml:space="preserve"> (２系列目はシート「※複数系列(2)」、３系列目はシート「※複数系列(3)」に記入してください）</t>
    <phoneticPr fontId="3"/>
  </si>
  <si>
    <t xml:space="preserve">(4)太陽光発電システムに係る助成金算定額の計算  </t>
    <rPh sb="3" eb="6">
      <t>タイヨウコウ</t>
    </rPh>
    <rPh sb="6" eb="8">
      <t>ハツデン</t>
    </rPh>
    <rPh sb="13" eb="14">
      <t>カカ</t>
    </rPh>
    <rPh sb="15" eb="18">
      <t>ジョセイキン</t>
    </rPh>
    <rPh sb="18" eb="20">
      <t>サンテイ</t>
    </rPh>
    <rPh sb="20" eb="21">
      <t>ガク</t>
    </rPh>
    <rPh sb="22" eb="24">
      <t>ケイサン</t>
    </rPh>
    <phoneticPr fontId="3"/>
  </si>
  <si>
    <t>発電出力に乗じる額</t>
    <rPh sb="0" eb="2">
      <t>ハツデン</t>
    </rPh>
    <rPh sb="2" eb="4">
      <t>シュツリョク</t>
    </rPh>
    <rPh sb="5" eb="6">
      <t>ジョウ</t>
    </rPh>
    <rPh sb="8" eb="9">
      <t>ガク</t>
    </rPh>
    <phoneticPr fontId="3"/>
  </si>
  <si>
    <t>(a) 又は（b）のうち、小さい額</t>
    <phoneticPr fontId="3"/>
  </si>
  <si>
    <t>（A）</t>
    <phoneticPr fontId="3"/>
  </si>
  <si>
    <t xml:space="preserve">（e）又は①の値のうち、いずれか小さい値 </t>
    <phoneticPr fontId="3"/>
  </si>
  <si>
    <t>3.60 kW超</t>
    <rPh sb="7" eb="8">
      <t>コ</t>
    </rPh>
    <phoneticPr fontId="3"/>
  </si>
  <si>
    <t>3.75 kW以下</t>
    <phoneticPr fontId="3"/>
  </si>
  <si>
    <t>3.75 kW超</t>
    <phoneticPr fontId="3"/>
  </si>
  <si>
    <t>3.60 kW以下</t>
    <phoneticPr fontId="3"/>
  </si>
  <si>
    <t>申請者名を入力の上、（１）（２）（3）（5）の項目につきまして、必要箇所の入力をお願いいたします。</t>
    <rPh sb="0" eb="3">
      <t>シンセイシャ</t>
    </rPh>
    <rPh sb="3" eb="4">
      <t>メイ</t>
    </rPh>
    <rPh sb="5" eb="7">
      <t>ニュウリョク</t>
    </rPh>
    <rPh sb="8" eb="9">
      <t>ウエ</t>
    </rPh>
    <rPh sb="23" eb="25">
      <t>コウモク</t>
    </rPh>
    <rPh sb="32" eb="34">
      <t>ヒツヨウ</t>
    </rPh>
    <rPh sb="34" eb="36">
      <t>カショ</t>
    </rPh>
    <rPh sb="37" eb="39">
      <t>ニュウリョク</t>
    </rPh>
    <rPh sb="41" eb="42">
      <t>ネガ</t>
    </rPh>
    <phoneticPr fontId="3"/>
  </si>
  <si>
    <t>パワコン</t>
    <phoneticPr fontId="3"/>
  </si>
  <si>
    <t>パワーコンディショナの型式名</t>
    <rPh sb="11" eb="13">
      <t>カタシキ</t>
    </rPh>
    <rPh sb="13" eb="14">
      <t>メイ</t>
    </rPh>
    <phoneticPr fontId="3"/>
  </si>
  <si>
    <t>パワーコンディショナのメーカー名</t>
    <rPh sb="15" eb="16">
      <t>メイ</t>
    </rPh>
    <phoneticPr fontId="3"/>
  </si>
  <si>
    <t>株式会社XXXXXXXX</t>
  </si>
  <si>
    <t>A40XX01</t>
  </si>
  <si>
    <t>パワーコンディショナのメーカー名</t>
    <phoneticPr fontId="3"/>
  </si>
  <si>
    <t>パワーコンディショナの型式名</t>
    <phoneticPr fontId="3"/>
  </si>
  <si>
    <t xml:space="preserve">(4)太陽光発電システムに係る助成金算定額の計算  </t>
    <phoneticPr fontId="3"/>
  </si>
  <si>
    <t>（Ⅳ）</t>
  </si>
  <si>
    <t>（a'）</t>
  </si>
  <si>
    <t>（b'）</t>
  </si>
  <si>
    <t>（6）上乗せ①　機能性PVに対する助成金算定額の計算</t>
    <phoneticPr fontId="3"/>
  </si>
  <si>
    <t xml:space="preserve"> （7）上乗せ②　陸屋根の住宅に架台を設置する場合の助成金算定額の計算</t>
    <rPh sb="4" eb="6">
      <t>ウワノ</t>
    </rPh>
    <rPh sb="16" eb="18">
      <t>カダイ</t>
    </rPh>
    <rPh sb="19" eb="21">
      <t>セッチ</t>
    </rPh>
    <rPh sb="26" eb="29">
      <t>ジョセイキン</t>
    </rPh>
    <rPh sb="29" eb="31">
      <t>サンテイ</t>
    </rPh>
    <rPh sb="31" eb="32">
      <t>ガク</t>
    </rPh>
    <rPh sb="33" eb="35">
      <t>ケイサン</t>
    </rPh>
    <phoneticPr fontId="3"/>
  </si>
  <si>
    <r>
      <t xml:space="preserve"> （8）上乗せ③　陸屋根の住宅に防水工事を施工する場合の助成金算定額の計算　</t>
    </r>
    <r>
      <rPr>
        <b/>
        <sz val="13"/>
        <color rgb="FFFF0000"/>
        <rFont val="游ゴシック"/>
        <family val="3"/>
        <charset val="128"/>
        <scheme val="minor"/>
      </rPr>
      <t>※既存住宅のみ対象</t>
    </r>
    <rPh sb="4" eb="6">
      <t>ウワノ</t>
    </rPh>
    <rPh sb="28" eb="31">
      <t>ジョセイキン</t>
    </rPh>
    <rPh sb="31" eb="33">
      <t>サンテイ</t>
    </rPh>
    <rPh sb="33" eb="34">
      <t>ガク</t>
    </rPh>
    <rPh sb="35" eb="37">
      <t>ケイサン</t>
    </rPh>
    <rPh sb="39" eb="41">
      <t>キゾン</t>
    </rPh>
    <rPh sb="41" eb="43">
      <t>ジュウタク</t>
    </rPh>
    <rPh sb="45" eb="47">
      <t>タイショウ</t>
    </rPh>
    <phoneticPr fontId="3"/>
  </si>
  <si>
    <t>(F)</t>
    <phoneticPr fontId="3"/>
  </si>
  <si>
    <t>① 太陽光発電システム設置
に係る費用</t>
    <rPh sb="11" eb="13">
      <t>セッチ</t>
    </rPh>
    <rPh sb="15" eb="16">
      <t>カカ</t>
    </rPh>
    <rPh sb="17" eb="19">
      <t>ヒヨウ</t>
    </rPh>
    <phoneticPr fontId="3"/>
  </si>
  <si>
    <t>③ 防水工事に係る費用</t>
    <rPh sb="2" eb="4">
      <t>ボウスイ</t>
    </rPh>
    <rPh sb="4" eb="6">
      <t>コウジ</t>
    </rPh>
    <rPh sb="7" eb="8">
      <t>カカ</t>
    </rPh>
    <rPh sb="9" eb="11">
      <t>ヒヨウ</t>
    </rPh>
    <phoneticPr fontId="3"/>
  </si>
  <si>
    <t>② 架台設置に係る費用</t>
    <rPh sb="2" eb="4">
      <t>カダイ</t>
    </rPh>
    <rPh sb="4" eb="6">
      <t>セッチ</t>
    </rPh>
    <rPh sb="7" eb="8">
      <t>カカ</t>
    </rPh>
    <rPh sb="9" eb="11">
      <t>ヒヨウ</t>
    </rPh>
    <phoneticPr fontId="3"/>
  </si>
  <si>
    <t>④ 国及び他の地方公共団体の
重複する補助金の額</t>
    <rPh sb="2" eb="3">
      <t>クニ</t>
    </rPh>
    <rPh sb="3" eb="4">
      <t>オヨ</t>
    </rPh>
    <rPh sb="5" eb="6">
      <t>タ</t>
    </rPh>
    <rPh sb="7" eb="9">
      <t>チホウ</t>
    </rPh>
    <rPh sb="9" eb="11">
      <t>コウキョウ</t>
    </rPh>
    <rPh sb="11" eb="13">
      <t>ダンタイ</t>
    </rPh>
    <rPh sb="15" eb="17">
      <t>チョウフク</t>
    </rPh>
    <rPh sb="19" eb="22">
      <t>ホジョキン</t>
    </rPh>
    <rPh sb="23" eb="24">
      <t>ガク</t>
    </rPh>
    <phoneticPr fontId="3"/>
  </si>
  <si>
    <t>（E）</t>
    <phoneticPr fontId="3"/>
  </si>
  <si>
    <t>　①＋②＋③-④ の合計</t>
    <rPh sb="10" eb="12">
      <t>ゴウケイ</t>
    </rPh>
    <phoneticPr fontId="3"/>
  </si>
  <si>
    <t>　太陽電池モジュール
の
型式名　
公称最大出力
使用枚数</t>
    <rPh sb="13" eb="15">
      <t>カタシキ</t>
    </rPh>
    <rPh sb="15" eb="16">
      <t>メイ</t>
    </rPh>
    <rPh sb="18" eb="20">
      <t>コウショウ</t>
    </rPh>
    <rPh sb="20" eb="22">
      <t>サイダイ</t>
    </rPh>
    <rPh sb="22" eb="24">
      <t>シュツリョク</t>
    </rPh>
    <rPh sb="25" eb="27">
      <t>シヨウ</t>
    </rPh>
    <rPh sb="27" eb="29">
      <t>マイスウ</t>
    </rPh>
    <phoneticPr fontId="3"/>
  </si>
  <si>
    <r>
      <t>（3）1系列目の太陽光発電システムに関する情報を入力してください。　</t>
    </r>
    <r>
      <rPr>
        <b/>
        <sz val="13"/>
        <color rgb="FFFF0000"/>
        <rFont val="游ゴシック"/>
        <family val="3"/>
        <charset val="128"/>
        <scheme val="minor"/>
      </rPr>
      <t>（※機能性PV製品を含め全て入力すること。）</t>
    </r>
    <rPh sb="4" eb="7">
      <t>ケイレツメ</t>
    </rPh>
    <rPh sb="8" eb="11">
      <t>タイヨウコウ</t>
    </rPh>
    <rPh sb="24" eb="26">
      <t>ニュウリョク</t>
    </rPh>
    <rPh sb="41" eb="43">
      <t>セイヒン</t>
    </rPh>
    <phoneticPr fontId="3"/>
  </si>
  <si>
    <t>②又は(カ)の値のうち、いずれか小さい額</t>
    <rPh sb="1" eb="2">
      <t>マタ</t>
    </rPh>
    <phoneticPr fontId="3"/>
  </si>
  <si>
    <t>③又は(サ)の値のうち、いずれか小さい額</t>
    <phoneticPr fontId="3"/>
  </si>
  <si>
    <t xml:space="preserve"> (5)上乗せ①（3）太陽電池モジュールのうち、優れた機能性を有する太陽光発電システム（機能性PV）に関する情報を入力してください。</t>
    <phoneticPr fontId="3"/>
  </si>
  <si>
    <t xml:space="preserve"> (5)上乗せ①（3）太陽電池モジュールのうち、優れた機能性を有する太陽光発電システム（機能性PV）に関する情報を入力してください。</t>
  </si>
  <si>
    <t>（6）上乗せ①　機能性PVに対する助成金算定額の計算</t>
    <rPh sb="3" eb="5">
      <t>ウワノ</t>
    </rPh>
    <rPh sb="8" eb="10">
      <t>キノウ</t>
    </rPh>
    <rPh sb="10" eb="11">
      <t>セイ</t>
    </rPh>
    <rPh sb="14" eb="15">
      <t>タイ</t>
    </rPh>
    <rPh sb="17" eb="20">
      <t>ジョセイキン</t>
    </rPh>
    <rPh sb="20" eb="22">
      <t>サンテイ</t>
    </rPh>
    <rPh sb="22" eb="23">
      <t>ガク</t>
    </rPh>
    <rPh sb="24" eb="26">
      <t>ケイサン</t>
    </rPh>
    <phoneticPr fontId="3"/>
  </si>
  <si>
    <t xml:space="preserve"> （7）上乗せ②　陸屋根の住宅に架台を設置する場合の助成金算定額の計算</t>
    <phoneticPr fontId="3"/>
  </si>
  <si>
    <t>②又は(カ)の値のうち、いずれか小さい額</t>
    <phoneticPr fontId="3"/>
  </si>
  <si>
    <t>③又は(サ)の値のうち、いずれか小さい額</t>
  </si>
  <si>
    <t>　太陽電池モジュール
の
型式名　
公称最大出力
使用枚数</t>
    <rPh sb="1" eb="3">
      <t>タイヨウ</t>
    </rPh>
    <rPh sb="3" eb="5">
      <t>デンチ</t>
    </rPh>
    <rPh sb="13" eb="15">
      <t>カタシキ</t>
    </rPh>
    <rPh sb="15" eb="16">
      <t>メイ</t>
    </rPh>
    <rPh sb="18" eb="20">
      <t>コウショウ</t>
    </rPh>
    <rPh sb="20" eb="22">
      <t>サイダイ</t>
    </rPh>
    <rPh sb="22" eb="24">
      <t>シュツリョク</t>
    </rPh>
    <rPh sb="25" eb="27">
      <t>シヨウ</t>
    </rPh>
    <rPh sb="27" eb="29">
      <t>マイスウ</t>
    </rPh>
    <phoneticPr fontId="3"/>
  </si>
  <si>
    <t>（9）太陽光発電システム助成金算定額　(千円未満切捨)</t>
    <rPh sb="15" eb="17">
      <t>サンテイ</t>
    </rPh>
    <rPh sb="17" eb="18">
      <t>ガク</t>
    </rPh>
    <phoneticPr fontId="3"/>
  </si>
  <si>
    <t>（10）太陽光発電システムの助成金の対象となる経費</t>
    <rPh sb="14" eb="17">
      <t>ジョセイキン</t>
    </rPh>
    <rPh sb="18" eb="20">
      <t>タイショウ</t>
    </rPh>
    <rPh sb="23" eb="25">
      <t>ケイヒ</t>
    </rPh>
    <phoneticPr fontId="3"/>
  </si>
  <si>
    <t>（F）</t>
    <phoneticPr fontId="3"/>
  </si>
  <si>
    <t>(G)</t>
    <phoneticPr fontId="3"/>
  </si>
  <si>
    <t>太陽光発電システム
助成金交付額</t>
    <rPh sb="0" eb="3">
      <t>タイヨウコウ</t>
    </rPh>
    <rPh sb="3" eb="5">
      <t>ハツデン</t>
    </rPh>
    <rPh sb="10" eb="13">
      <t>ジョセイキン</t>
    </rPh>
    <rPh sb="13" eb="16">
      <t>コウフガク</t>
    </rPh>
    <phoneticPr fontId="3"/>
  </si>
  <si>
    <t>既存（住宅建築後に設置）</t>
  </si>
  <si>
    <t>陸屋根ではない</t>
  </si>
  <si>
    <t>架台設置助成金交付額</t>
    <rPh sb="0" eb="4">
      <t>カダイセッチ</t>
    </rPh>
    <rPh sb="6" eb="7">
      <t>キン</t>
    </rPh>
    <rPh sb="7" eb="10">
      <t>コウフガク</t>
    </rPh>
    <phoneticPr fontId="3"/>
  </si>
  <si>
    <t>防水工事助成金算定額</t>
    <phoneticPr fontId="3"/>
  </si>
  <si>
    <r>
      <t>50,000</t>
    </r>
    <r>
      <rPr>
        <b/>
        <sz val="14"/>
        <rFont val="游ゴシック"/>
        <family val="3"/>
        <charset val="128"/>
        <scheme val="minor"/>
      </rPr>
      <t>円／ｋW　×</t>
    </r>
    <rPh sb="6" eb="7">
      <t>エン</t>
    </rPh>
    <phoneticPr fontId="3"/>
  </si>
  <si>
    <r>
      <t>20,000</t>
    </r>
    <r>
      <rPr>
        <b/>
        <sz val="14"/>
        <rFont val="游ゴシック"/>
        <family val="3"/>
        <charset val="128"/>
        <scheme val="minor"/>
      </rPr>
      <t>円／ｋW　×</t>
    </r>
    <rPh sb="6" eb="7">
      <t>エン</t>
    </rPh>
    <phoneticPr fontId="3"/>
  </si>
  <si>
    <t>(A)＋(B)＋(C)＋(D) の合計</t>
    <phoneticPr fontId="3"/>
  </si>
  <si>
    <t>　①＋②＋③-④ の合計</t>
    <phoneticPr fontId="3"/>
  </si>
  <si>
    <t>防水工事(D)</t>
    <phoneticPr fontId="3"/>
  </si>
  <si>
    <t>・（E）が(F)を超える場合、(F)を上限とします。</t>
    <phoneticPr fontId="3"/>
  </si>
  <si>
    <t>②　架台設置に係る費用</t>
    <rPh sb="2" eb="4">
      <t>カダイ</t>
    </rPh>
    <rPh sb="4" eb="6">
      <t>セッチ</t>
    </rPh>
    <rPh sb="7" eb="8">
      <t>カカ</t>
    </rPh>
    <rPh sb="9" eb="11">
      <t>ヒヨウ</t>
    </rPh>
    <phoneticPr fontId="3"/>
  </si>
  <si>
    <t>③　防水工事に係る費用</t>
    <rPh sb="2" eb="4">
      <t>ボウスイ</t>
    </rPh>
    <rPh sb="4" eb="6">
      <t>コウジ</t>
    </rPh>
    <rPh sb="7" eb="8">
      <t>カカ</t>
    </rPh>
    <rPh sb="9" eb="11">
      <t>ヒヨウ</t>
    </rPh>
    <phoneticPr fontId="3"/>
  </si>
  <si>
    <t>④　国及び他の地方公共団体の
重複する補助金の額</t>
    <rPh sb="2" eb="3">
      <t>クニ</t>
    </rPh>
    <rPh sb="3" eb="4">
      <t>オヨ</t>
    </rPh>
    <rPh sb="5" eb="6">
      <t>タ</t>
    </rPh>
    <rPh sb="7" eb="9">
      <t>チホウ</t>
    </rPh>
    <rPh sb="9" eb="11">
      <t>コウキョウ</t>
    </rPh>
    <rPh sb="11" eb="13">
      <t>ダンタイ</t>
    </rPh>
    <rPh sb="15" eb="17">
      <t>チョウフク</t>
    </rPh>
    <rPh sb="19" eb="22">
      <t>ホジョキン</t>
    </rPh>
    <rPh sb="23" eb="24">
      <t>ガク</t>
    </rPh>
    <phoneticPr fontId="3"/>
  </si>
  <si>
    <r>
      <t>助成金算定額：</t>
    </r>
    <r>
      <rPr>
        <b/>
        <sz val="12"/>
        <rFont val="游ゴシック"/>
        <family val="3"/>
        <charset val="128"/>
        <scheme val="minor"/>
      </rPr>
      <t>(a')</t>
    </r>
    <r>
      <rPr>
        <b/>
        <sz val="11"/>
        <rFont val="游ゴシック"/>
        <family val="3"/>
        <charset val="128"/>
        <scheme val="minor"/>
      </rPr>
      <t>又は</t>
    </r>
    <r>
      <rPr>
        <b/>
        <sz val="12"/>
        <rFont val="游ゴシック"/>
        <family val="3"/>
        <charset val="128"/>
        <scheme val="minor"/>
      </rPr>
      <t>(b')</t>
    </r>
    <r>
      <rPr>
        <b/>
        <sz val="11"/>
        <rFont val="游ゴシック"/>
        <family val="3"/>
        <charset val="128"/>
        <scheme val="minor"/>
      </rPr>
      <t>のうち小さい額</t>
    </r>
    <rPh sb="0" eb="3">
      <t>ジョセイキン</t>
    </rPh>
    <rPh sb="3" eb="6">
      <t>サンテイガク</t>
    </rPh>
    <phoneticPr fontId="3"/>
  </si>
  <si>
    <r>
      <rPr>
        <b/>
        <sz val="11"/>
        <rFont val="游ゴシック"/>
        <family val="3"/>
        <charset val="128"/>
        <scheme val="minor"/>
      </rPr>
      <t>①</t>
    </r>
    <r>
      <rPr>
        <b/>
        <sz val="12"/>
        <rFont val="游ゴシック"/>
        <family val="3"/>
        <charset val="128"/>
        <scheme val="minor"/>
      </rPr>
      <t>　太陽光発電システム設置
に係る費用</t>
    </r>
    <rPh sb="11" eb="13">
      <t>セッチ</t>
    </rPh>
    <rPh sb="15" eb="16">
      <t>カカ</t>
    </rPh>
    <rPh sb="17" eb="19">
      <t>ヒヨウ</t>
    </rPh>
    <phoneticPr fontId="3"/>
  </si>
  <si>
    <t>　(千円未満切捨）</t>
    <phoneticPr fontId="3"/>
  </si>
  <si>
    <r>
      <t xml:space="preserve"> （8）上乗せ③　陸屋根の住宅に防水工事を施工する場合の助成金算定額の計算　</t>
    </r>
    <r>
      <rPr>
        <b/>
        <sz val="13"/>
        <color rgb="FFFF0000"/>
        <rFont val="游ゴシック"/>
        <family val="3"/>
        <charset val="128"/>
        <scheme val="minor"/>
      </rPr>
      <t>※既存住宅のみ対象</t>
    </r>
    <phoneticPr fontId="3"/>
  </si>
  <si>
    <t>なお、太陽電池モジュールについては機能性PVを含め全て記載してください。</t>
    <rPh sb="3" eb="5">
      <t>タイヨウ</t>
    </rPh>
    <rPh sb="5" eb="7">
      <t>デンチ</t>
    </rPh>
    <rPh sb="17" eb="19">
      <t>キノウ</t>
    </rPh>
    <rPh sb="19" eb="20">
      <t>セイ</t>
    </rPh>
    <rPh sb="23" eb="24">
      <t>フク</t>
    </rPh>
    <rPh sb="25" eb="26">
      <t>スベ</t>
    </rPh>
    <rPh sb="27" eb="29">
      <t>キサイ</t>
    </rPh>
    <phoneticPr fontId="3"/>
  </si>
  <si>
    <t>なお、太陽電池モジュールについては機能性PVを含め全て記載してください。</t>
    <phoneticPr fontId="3"/>
  </si>
  <si>
    <t>(1)　３台目の太陽光発電システムに関する情報を記入してください。</t>
    <rPh sb="5" eb="7">
      <t>ダイメ</t>
    </rPh>
    <phoneticPr fontId="3"/>
  </si>
  <si>
    <t>太陽光発電システム助成金交付申請額</t>
    <rPh sb="0" eb="3">
      <t>タイヨウコウ</t>
    </rPh>
    <rPh sb="3" eb="5">
      <t>ハツデン</t>
    </rPh>
    <rPh sb="9" eb="12">
      <t>ジョセイキン</t>
    </rPh>
    <rPh sb="11" eb="12">
      <t>キン</t>
    </rPh>
    <rPh sb="12" eb="14">
      <t>コウフ</t>
    </rPh>
    <rPh sb="14" eb="16">
      <t>シンセイ</t>
    </rPh>
    <rPh sb="16" eb="17">
      <t>ガク</t>
    </rPh>
    <phoneticPr fontId="3"/>
  </si>
  <si>
    <t>架台【集合住宅】</t>
    <rPh sb="0" eb="2">
      <t>カダイ</t>
    </rPh>
    <rPh sb="3" eb="5">
      <t>シュウゴウ</t>
    </rPh>
    <rPh sb="5" eb="7">
      <t>ジュウタク</t>
    </rPh>
    <phoneticPr fontId="3"/>
  </si>
  <si>
    <t>架台【既存戸建】</t>
    <rPh sb="0" eb="2">
      <t>カダイ</t>
    </rPh>
    <rPh sb="3" eb="5">
      <t>キゾン</t>
    </rPh>
    <rPh sb="5" eb="7">
      <t>コダテ</t>
    </rPh>
    <phoneticPr fontId="3"/>
  </si>
  <si>
    <t>全系列陸屋根でない建物または新築戸建ての場合は②③に入力しない。</t>
    <rPh sb="0" eb="3">
      <t>ゼンケイレツ</t>
    </rPh>
    <rPh sb="3" eb="6">
      <t>リクヤネ</t>
    </rPh>
    <rPh sb="9" eb="11">
      <t>タテモノ</t>
    </rPh>
    <rPh sb="14" eb="16">
      <t>シンチク</t>
    </rPh>
    <rPh sb="16" eb="18">
      <t>コダ</t>
    </rPh>
    <rPh sb="20" eb="22">
      <t>バアイ</t>
    </rPh>
    <rPh sb="26" eb="28">
      <t>ニュウリョク</t>
    </rPh>
    <phoneticPr fontId="3"/>
  </si>
  <si>
    <t xml:space="preserve">太陽光発電システム設置概要書_陸屋根の建物に設置用 </t>
    <rPh sb="19" eb="21">
      <t>タテモノ</t>
    </rPh>
    <rPh sb="22" eb="24">
      <t>セッチ</t>
    </rPh>
    <phoneticPr fontId="3"/>
  </si>
  <si>
    <t>対応するパワコン</t>
    <rPh sb="0" eb="2">
      <t>タイオウ</t>
    </rPh>
    <phoneticPr fontId="2"/>
  </si>
  <si>
    <t>SUN2000-4.95KTL-JPL1</t>
    <phoneticPr fontId="3"/>
  </si>
  <si>
    <t>SE5500H－JPJ</t>
    <phoneticPr fontId="3"/>
  </si>
  <si>
    <t>SE5500H AC-S</t>
    <phoneticPr fontId="3"/>
  </si>
  <si>
    <t>日付</t>
    <rPh sb="0" eb="2">
      <t>ヒヅケ</t>
    </rPh>
    <phoneticPr fontId="3"/>
  </si>
  <si>
    <t>内容</t>
    <rPh sb="0" eb="2">
      <t>ナイヨウ</t>
    </rPh>
    <phoneticPr fontId="3"/>
  </si>
  <si>
    <t>形状一覧　⑦PV出力最適化　対応するパワコン追加</t>
    <rPh sb="0" eb="4">
      <t>ケイジョウイチラン</t>
    </rPh>
    <rPh sb="14" eb="16">
      <t>タイオウ</t>
    </rPh>
    <rPh sb="22" eb="24">
      <t>ツイカ</t>
    </rPh>
    <phoneticPr fontId="3"/>
  </si>
  <si>
    <t>定格出力</t>
    <rPh sb="0" eb="2">
      <t>テイカク</t>
    </rPh>
    <rPh sb="2" eb="4">
      <t>シュツリョク</t>
    </rPh>
    <phoneticPr fontId="2"/>
  </si>
  <si>
    <t>0.3kW</t>
  </si>
  <si>
    <t>0.3kW</t>
    <phoneticPr fontId="3"/>
  </si>
  <si>
    <t>パワコン</t>
  </si>
  <si>
    <t>※マイクロインバータは、「定格出力 × 枚数」</t>
  </si>
  <si>
    <t>※マイクロインバータは、「定格出力 × 枚数」</t>
    <phoneticPr fontId="3"/>
  </si>
  <si>
    <t xml:space="preserve"> ※マイクロインバータは、「定格出力 × 枚数」</t>
  </si>
  <si>
    <t xml:space="preserve"> ※マイクロインバータは、「定格出力 × 枚数」</t>
    <phoneticPr fontId="3"/>
  </si>
  <si>
    <t>設置概要書　　K36　追記</t>
    <rPh sb="0" eb="2">
      <t>セッチ</t>
    </rPh>
    <rPh sb="2" eb="5">
      <t>ガイヨウショ</t>
    </rPh>
    <rPh sb="11" eb="13">
      <t>ツイキ</t>
    </rPh>
    <phoneticPr fontId="3"/>
  </si>
  <si>
    <t>Ver2.01</t>
    <phoneticPr fontId="3"/>
  </si>
  <si>
    <t xml:space="preserve"> パワーコンディショナーが複数台ある場合、以下に記入してください。
 本シートの太陽光発電システム発電出力の値が「（指定様式）太陽光発電システム設置概要書」1シート目の太陽光発電システム発電出力（Ⅳ）に合算されます。</t>
    <rPh sb="13" eb="15">
      <t>フクスウ</t>
    </rPh>
    <rPh sb="15" eb="16">
      <t>ダイ</t>
    </rPh>
    <rPh sb="18" eb="20">
      <t>バアイ</t>
    </rPh>
    <rPh sb="21" eb="23">
      <t>イカ</t>
    </rPh>
    <rPh sb="24" eb="26">
      <t>キニュウ</t>
    </rPh>
    <phoneticPr fontId="3"/>
  </si>
  <si>
    <t xml:space="preserve">太陽光発電システム設置概要書_陸屋根の建物に設置用 </t>
    <phoneticPr fontId="3"/>
  </si>
  <si>
    <t xml:space="preserve">（3）1系列目の太陽光発電システムに関する情報を入力してください。　  </t>
    <rPh sb="4" eb="7">
      <t>ケイレツメ</t>
    </rPh>
    <rPh sb="8" eb="11">
      <t>タイヨウコウ</t>
    </rPh>
    <rPh sb="24" eb="26">
      <t>ニュウリョク</t>
    </rPh>
    <phoneticPr fontId="3"/>
  </si>
  <si>
    <t>（※機能性PV製品を含め全て入力すること。）</t>
    <phoneticPr fontId="3"/>
  </si>
  <si>
    <t>シート「設置概要書」記入例_タイトル</t>
    <rPh sb="4" eb="9">
      <t>セッチガイヨウショ</t>
    </rPh>
    <rPh sb="10" eb="13">
      <t>キニュウレイ</t>
    </rPh>
    <phoneticPr fontId="3"/>
  </si>
  <si>
    <t>Ver2.02</t>
    <phoneticPr fontId="3"/>
  </si>
  <si>
    <t>シート「設置概要書」記入例_コメント追加</t>
    <rPh sb="4" eb="6">
      <t>セッチ</t>
    </rPh>
    <rPh sb="6" eb="9">
      <t>ガイヨウショ</t>
    </rPh>
    <rPh sb="10" eb="13">
      <t>キニュウレイ</t>
    </rPh>
    <rPh sb="18" eb="20">
      <t>ツイカ</t>
    </rPh>
    <phoneticPr fontId="3"/>
  </si>
  <si>
    <t>（e）又は①の値のうち、いずれか小さい値 
(千円未満切捨)</t>
    <phoneticPr fontId="3"/>
  </si>
  <si>
    <t>(ア)+(イ)+(ウ)</t>
    <phoneticPr fontId="3"/>
  </si>
  <si>
    <t>Ver2.03</t>
    <phoneticPr fontId="3"/>
  </si>
  <si>
    <t>シート「設置概要書」E50 (A)　千円未満切捨</t>
    <rPh sb="4" eb="9">
      <t>セッチガイヨウショ</t>
    </rPh>
    <rPh sb="18" eb="19">
      <t>セン</t>
    </rPh>
    <rPh sb="19" eb="20">
      <t>エン</t>
    </rPh>
    <rPh sb="20" eb="22">
      <t>ミマン</t>
    </rPh>
    <rPh sb="22" eb="23">
      <t>キ</t>
    </rPh>
    <rPh sb="23" eb="24">
      <t>ス</t>
    </rPh>
    <phoneticPr fontId="3"/>
  </si>
  <si>
    <t>三洋電機株式会社_VBHN250SJ44（鋼板等敷設型限定：野地ぴたFタイプ）</t>
  </si>
  <si>
    <t>三洋電機株式会社_VBHN245SJ44
（鋼板等敷設型限
定：野
地ぴたFタイプ）</t>
  </si>
  <si>
    <t>三洋電機株式会社_VBHN243SJ44
（鋼板等敷設型限
定：野
地ぴたFタイプ）</t>
  </si>
  <si>
    <t>三洋電機株式会社_VBHN243SJ41
（鋼板等敷設型限
定：野
地ぴたFタイプ）</t>
  </si>
  <si>
    <t>三洋電機株式会社_VBHN240SJ41
（鋼板等敷設型限
定：野
地ぴたFタイプ）</t>
  </si>
  <si>
    <t>三洋電機株式会社_VBHN230SJ41
（鋼板等敷設型限
定：野
地ぴたFタイプ）</t>
  </si>
  <si>
    <t>三洋電機株式会社_VBHN243SJ56
（鋼板等敷設型限
定：野
地ぴたFタイプ）</t>
  </si>
  <si>
    <t>三洋電機株式会社_VBHN238SJ23
（鋼板等敷設型限
定：野
地ぴたFタイプ）</t>
  </si>
  <si>
    <t>三洋電機株式会社_VBHN120SJ44
（鋼板等敷設型限
定：野
地ぴたFタイプ）</t>
  </si>
  <si>
    <t>三洋電機株式会社_VBM240FJ01N
（鋼板等敷設型限
定：外つばⅡ工法野
地ぴたF方式）</t>
  </si>
  <si>
    <t>三洋電機株式会社_VBM120FJ02N
（鋼板等敷設型限
定：外つばⅡ工法野
地ぴたF方式）</t>
  </si>
  <si>
    <t>三洋電機株式会社_VBHN131SJ26
（鋼板等敷設型限
定：スリム野地ぴた
方式）</t>
  </si>
  <si>
    <t>上乗せ①-1
・市場における付加価値が
　高い機能性PV
　①小型
　（台形・三角形・建材形）
　②建材一体型(屋根)
　④防眩型
※形状一覧参照</t>
    <rPh sb="0" eb="2">
      <t>ウワノ</t>
    </rPh>
    <rPh sb="31" eb="33">
      <t>コガタ</t>
    </rPh>
    <rPh sb="36" eb="38">
      <t>ダイケイ</t>
    </rPh>
    <rPh sb="68" eb="70">
      <t>ケイジョウ</t>
    </rPh>
    <rPh sb="70" eb="72">
      <t>イチラン</t>
    </rPh>
    <rPh sb="72" eb="74">
      <t>サンショウ</t>
    </rPh>
    <phoneticPr fontId="3"/>
  </si>
  <si>
    <t xml:space="preserve">上乗せ①-2
・市場における付加価値が
　やや高い機能性PV
　⑤小型(方形)
・既存住宅市場における
　付加価値がやや高い機能性PV
　⑥軽量型         
※形状一覧参照                                   </t>
    <rPh sb="0" eb="2">
      <t>ウワノ</t>
    </rPh>
    <rPh sb="33" eb="35">
      <t>コガタ</t>
    </rPh>
    <rPh sb="36" eb="38">
      <t>ホウケイ</t>
    </rPh>
    <phoneticPr fontId="3"/>
  </si>
  <si>
    <t>上乗せ①-3
・市場における付加価値が
　やや高い機能性PV
　⑦周辺機器
※形状一覧参照</t>
    <rPh sb="0" eb="2">
      <t>ウワノ</t>
    </rPh>
    <rPh sb="33" eb="37">
      <t>シュウヘンキキ</t>
    </rPh>
    <phoneticPr fontId="3"/>
  </si>
  <si>
    <t>三洋電機株式会社VBHN250SJ33
（鋼板等敷設型限
定：野
地ぴたFタイプ）</t>
    <phoneticPr fontId="3"/>
  </si>
  <si>
    <t>Ver2.04</t>
  </si>
  <si>
    <t>(5)上乗せ　プルダウン内型式名称一部変更</t>
    <rPh sb="3" eb="5">
      <t>ウワノ</t>
    </rPh>
    <rPh sb="12" eb="13">
      <t>ナイ</t>
    </rPh>
    <rPh sb="13" eb="17">
      <t>カタシキメイショウ</t>
    </rPh>
    <rPh sb="17" eb="19">
      <t>イチブ</t>
    </rPh>
    <rPh sb="19" eb="21">
      <t>ヘンコウ</t>
    </rPh>
    <phoneticPr fontId="3"/>
  </si>
  <si>
    <t>※鋼板等敷設型限
定：太陽電池モ
ジュール「HIT」野
地ぴたFタイプに限る</t>
    <rPh sb="36" eb="37">
      <t>カギ</t>
    </rPh>
    <phoneticPr fontId="3"/>
  </si>
  <si>
    <t>(注）</t>
    <rPh sb="1" eb="2">
      <t>チュウ</t>
    </rPh>
    <phoneticPr fontId="2"/>
  </si>
  <si>
    <t>Ver2.05</t>
  </si>
  <si>
    <t>モジュール　公称最大出力　小数点第1位を表示</t>
    <rPh sb="6" eb="8">
      <t>コウショウ</t>
    </rPh>
    <rPh sb="8" eb="10">
      <t>サイダイ</t>
    </rPh>
    <rPh sb="10" eb="12">
      <t>シュツリョク</t>
    </rPh>
    <rPh sb="13" eb="16">
      <t>ショウスウテン</t>
    </rPh>
    <rPh sb="16" eb="17">
      <t>ダイ</t>
    </rPh>
    <rPh sb="18" eb="19">
      <t>クライ</t>
    </rPh>
    <rPh sb="20" eb="22">
      <t>ヒョウジ</t>
    </rPh>
    <phoneticPr fontId="3"/>
  </si>
  <si>
    <t>495XXX04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</si>
</sst>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0_ "/>
    <numFmt numFmtId="177" formatCode="#,##0_ ;[Red]\-#,##0\ "/>
    <numFmt numFmtId="178" formatCode="#,###&quot; 円&quot;"/>
    <numFmt numFmtId="179" formatCode="0.00&quot;  kW&quot;"/>
    <numFmt numFmtId="180" formatCode="#,##0.00_ "/>
    <numFmt numFmtId="181" formatCode="0.000_ "/>
    <numFmt numFmtId="182" formatCode="0.00_);[Red]\(0.00\)"/>
    <numFmt numFmtId="183" formatCode="#,###&quot; 円/kW&quot;"/>
    <numFmt numFmtId="184" formatCode="#,##0_ "/>
    <numFmt numFmtId="185" formatCode="0;0;"/>
    <numFmt numFmtId="186" formatCode="#,###&quot;円&quot;"/>
    <numFmt numFmtId="187" formatCode="0_);[Red]\(0\)"/>
    <numFmt numFmtId="188" formatCode="0.000"/>
    <numFmt numFmtId="189" formatCode="#,##0.000_ "/>
    <numFmt numFmtId="190" formatCode="#,##0&quot;円&quot;"/>
    <numFmt numFmtId="191" formatCode="#,##0_);[Red]\(#,##0\)"/>
    <numFmt numFmtId="192" formatCode="#,##0_);\(#,##0\)"/>
    <numFmt numFmtId="193" formatCode="#,##0.#"/>
  </numFmts>
  <fonts count="6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HGPｺﾞｼｯｸE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6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1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0"/>
      <name val="HGSｺﾞｼｯｸM"/>
      <family val="3"/>
      <charset val="128"/>
    </font>
    <font>
      <sz val="11"/>
      <color theme="1"/>
      <name val="游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b/>
      <sz val="13"/>
      <name val="Segoe UI Symbol"/>
      <family val="3"/>
    </font>
    <font>
      <b/>
      <sz val="26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2"/>
      <name val="HGSｺﾞｼｯｸM"/>
      <family val="3"/>
      <charset val="128"/>
    </font>
    <font>
      <sz val="12"/>
      <name val="ＭＳ Ｐゴシック"/>
      <family val="3"/>
      <charset val="128"/>
    </font>
    <font>
      <b/>
      <sz val="16"/>
      <color theme="0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BFB9D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ED4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4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9900"/>
      </top>
      <bottom style="thick">
        <color rgb="FFFF9900"/>
      </bottom>
      <diagonal/>
    </border>
    <border>
      <left style="thick">
        <color rgb="FF00B050"/>
      </left>
      <right/>
      <top style="thick">
        <color rgb="FF00B050"/>
      </top>
      <bottom style="medium">
        <color rgb="FF00B050"/>
      </bottom>
      <diagonal/>
    </border>
    <border>
      <left/>
      <right/>
      <top style="thick">
        <color rgb="FF00B050"/>
      </top>
      <bottom style="medium">
        <color rgb="FF00B050"/>
      </bottom>
      <diagonal/>
    </border>
    <border>
      <left/>
      <right style="thick">
        <color rgb="FF00B050"/>
      </right>
      <top style="thick">
        <color rgb="FF00B050"/>
      </top>
      <bottom style="medium">
        <color rgb="FF00B050"/>
      </bottom>
      <diagonal/>
    </border>
    <border>
      <left style="thick">
        <color rgb="FF00B050"/>
      </left>
      <right/>
      <top style="medium">
        <color rgb="FF00B050"/>
      </top>
      <bottom style="thick">
        <color rgb="FF00B050"/>
      </bottom>
      <diagonal/>
    </border>
    <border>
      <left/>
      <right/>
      <top style="medium">
        <color rgb="FF00B050"/>
      </top>
      <bottom style="thick">
        <color rgb="FF00B050"/>
      </bottom>
      <diagonal/>
    </border>
    <border>
      <left/>
      <right style="thick">
        <color rgb="FF00B050"/>
      </right>
      <top style="medium">
        <color rgb="FF00B050"/>
      </top>
      <bottom style="thick">
        <color rgb="FF00B050"/>
      </bottom>
      <diagonal/>
    </border>
    <border>
      <left style="thick">
        <color theme="8" tint="-0.24994659260841701"/>
      </left>
      <right/>
      <top style="thick">
        <color theme="8" tint="-0.24994659260841701"/>
      </top>
      <bottom style="medium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medium">
        <color theme="8" tint="-0.24994659260841701"/>
      </bottom>
      <diagonal/>
    </border>
    <border>
      <left/>
      <right style="thick">
        <color theme="8" tint="-0.24994659260841701"/>
      </right>
      <top style="medium">
        <color theme="8" tint="-0.24994659260841701"/>
      </top>
      <bottom style="thick">
        <color theme="8" tint="-0.24994659260841701"/>
      </bottom>
      <diagonal/>
    </border>
    <border>
      <left style="thick">
        <color rgb="FFFF0000"/>
      </left>
      <right style="medium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theme="8" tint="-0.24994659260841701"/>
      </left>
      <right style="medium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  <border>
      <left style="medium">
        <color theme="8" tint="-0.24994659260841701"/>
      </left>
      <right style="thick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  <border>
      <left style="thick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ck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ck">
        <color theme="8" tint="-0.24994659260841701"/>
      </bottom>
      <diagonal/>
    </border>
    <border>
      <left/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 style="medium">
        <color theme="4" tint="-0.24994659260841701"/>
      </bottom>
      <diagonal/>
    </border>
    <border>
      <left/>
      <right/>
      <top style="thick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thick">
        <color theme="4" tint="-0.24994659260841701"/>
      </bottom>
      <diagonal/>
    </border>
    <border>
      <left/>
      <right style="thick">
        <color theme="4" tint="-0.24994659260841701"/>
      </right>
      <top style="medium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medium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/>
      <top style="thick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ck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thick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thick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/>
      <top style="thick">
        <color theme="4" tint="-0.24994659260841701"/>
      </top>
      <bottom/>
      <diagonal/>
    </border>
    <border>
      <left/>
      <right style="medium">
        <color theme="4" tint="-0.24994659260841701"/>
      </right>
      <top style="thick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rgb="FFFF9900"/>
      </left>
      <right style="medium">
        <color rgb="FFFF9900"/>
      </right>
      <top style="medium">
        <color rgb="FFFF9900"/>
      </top>
      <bottom style="thick">
        <color rgb="FFFF9900"/>
      </bottom>
      <diagonal/>
    </border>
    <border>
      <left style="medium">
        <color rgb="FFFF9900"/>
      </left>
      <right style="medium">
        <color rgb="FFFF9900"/>
      </right>
      <top style="medium">
        <color rgb="FFFF9900"/>
      </top>
      <bottom style="medium">
        <color rgb="FFFF9900"/>
      </bottom>
      <diagonal/>
    </border>
    <border>
      <left/>
      <right style="medium">
        <color rgb="FFFF9900"/>
      </right>
      <top style="medium">
        <color rgb="FFFF9900"/>
      </top>
      <bottom style="medium">
        <color rgb="FFFF9900"/>
      </bottom>
      <diagonal/>
    </border>
    <border>
      <left style="medium">
        <color rgb="FFFF9900"/>
      </left>
      <right/>
      <top style="medium">
        <color rgb="FFFF9900"/>
      </top>
      <bottom style="medium">
        <color rgb="FFFF9900"/>
      </bottom>
      <diagonal/>
    </border>
    <border>
      <left/>
      <right/>
      <top style="medium">
        <color rgb="FFFF9900"/>
      </top>
      <bottom style="medium">
        <color rgb="FFFF9900"/>
      </bottom>
      <diagonal/>
    </border>
    <border>
      <left style="medium">
        <color rgb="FFFF9900"/>
      </left>
      <right/>
      <top style="medium">
        <color rgb="FFFF9900"/>
      </top>
      <bottom style="thick">
        <color rgb="FFFF9900"/>
      </bottom>
      <diagonal/>
    </border>
    <border>
      <left/>
      <right style="medium">
        <color rgb="FFFF9900"/>
      </right>
      <top style="medium">
        <color rgb="FFFF9900"/>
      </top>
      <bottom style="thick">
        <color rgb="FFFF99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thick">
        <color rgb="FF00B050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rgb="FF00B050"/>
      </right>
      <top style="thick">
        <color rgb="FF00B050"/>
      </top>
      <bottom style="medium">
        <color rgb="FF00B050"/>
      </bottom>
      <diagonal/>
    </border>
    <border>
      <left/>
      <right style="medium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ck">
        <color rgb="FFED7D31"/>
      </left>
      <right/>
      <top style="thick">
        <color rgb="FFED7D31"/>
      </top>
      <bottom style="medium">
        <color rgb="FFED7D31"/>
      </bottom>
      <diagonal/>
    </border>
    <border>
      <left/>
      <right/>
      <top style="thick">
        <color rgb="FFED7D31"/>
      </top>
      <bottom style="medium">
        <color rgb="FFED7D31"/>
      </bottom>
      <diagonal/>
    </border>
    <border>
      <left/>
      <right style="thick">
        <color rgb="FFED7D31"/>
      </right>
      <top style="thick">
        <color rgb="FFED7D31"/>
      </top>
      <bottom style="medium">
        <color rgb="FFED7D31"/>
      </bottom>
      <diagonal/>
    </border>
    <border>
      <left style="thick">
        <color rgb="FFED7D31"/>
      </left>
      <right/>
      <top/>
      <bottom/>
      <diagonal/>
    </border>
    <border>
      <left style="thick">
        <color rgb="FFFF0000"/>
      </left>
      <right style="thick">
        <color rgb="FFED7D31"/>
      </right>
      <top/>
      <bottom/>
      <diagonal/>
    </border>
    <border>
      <left style="thick">
        <color theme="4" tint="-0.499984740745262"/>
      </left>
      <right/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ck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ck">
        <color theme="8" tint="-0.24994659260841701"/>
      </bottom>
      <diagonal/>
    </border>
    <border>
      <left/>
      <right style="medium">
        <color rgb="FF00B050"/>
      </right>
      <top style="medium">
        <color rgb="FF00B050"/>
      </top>
      <bottom style="thick">
        <color rgb="FF00B050"/>
      </bottom>
      <diagonal/>
    </border>
    <border>
      <left style="thick">
        <color rgb="FF00B050"/>
      </left>
      <right style="medium">
        <color theme="9" tint="-0.24994659260841701"/>
      </right>
      <top style="thick">
        <color rgb="FF00B050"/>
      </top>
      <bottom style="thick">
        <color rgb="FF00B050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rgb="FF00B050"/>
      </top>
      <bottom style="thick">
        <color rgb="FF00B050"/>
      </bottom>
      <diagonal/>
    </border>
    <border>
      <left style="medium">
        <color theme="9" tint="-0.24994659260841701"/>
      </left>
      <right/>
      <top style="thick">
        <color rgb="FF00B050"/>
      </top>
      <bottom style="thick">
        <color rgb="FF00B050"/>
      </bottom>
      <diagonal/>
    </border>
    <border>
      <left/>
      <right style="medium">
        <color rgb="FF00B050"/>
      </right>
      <top style="thick">
        <color rgb="FF00B050"/>
      </top>
      <bottom style="thick">
        <color rgb="FF00B050"/>
      </bottom>
      <diagonal/>
    </border>
    <border>
      <left/>
      <right style="medium">
        <color theme="9" tint="-0.24994659260841701"/>
      </right>
      <top style="thick">
        <color rgb="FF00B050"/>
      </top>
      <bottom style="thick">
        <color rgb="FF00B050"/>
      </bottom>
      <diagonal/>
    </border>
    <border>
      <left style="medium">
        <color theme="9" tint="-0.24994659260841701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medium">
        <color rgb="FF00B050"/>
      </left>
      <right style="medium">
        <color rgb="FF00B050"/>
      </right>
      <top style="thick">
        <color rgb="FF00B050"/>
      </top>
      <bottom style="thick">
        <color rgb="FF00B050"/>
      </bottom>
      <diagonal/>
    </border>
    <border>
      <left style="medium">
        <color rgb="FF00B050"/>
      </left>
      <right/>
      <top style="medium">
        <color rgb="FF00B050"/>
      </top>
      <bottom style="thick">
        <color rgb="FF00B050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thick">
        <color rgb="FFFF0000"/>
      </top>
      <bottom/>
      <diagonal/>
    </border>
    <border>
      <left/>
      <right style="medium">
        <color rgb="FFFF0000"/>
      </right>
      <top style="thick">
        <color rgb="FFFF0000"/>
      </top>
      <bottom/>
      <diagonal/>
    </border>
    <border>
      <left style="medium">
        <color rgb="FFFF0000"/>
      </left>
      <right/>
      <top/>
      <bottom style="thick">
        <color rgb="FFFF0000"/>
      </bottom>
      <diagonal/>
    </border>
    <border>
      <left/>
      <right style="medium">
        <color rgb="FFFF0000"/>
      </right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thin">
        <color rgb="FFFF0000"/>
      </top>
      <bottom style="thick">
        <color rgb="FFFF0000"/>
      </bottom>
      <diagonal/>
    </border>
    <border>
      <left/>
      <right style="thin">
        <color rgb="FFFF0000"/>
      </right>
      <top style="thin">
        <color rgb="FFFF0000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theme="8" tint="-0.24994659260841701"/>
      </top>
      <bottom style="thick">
        <color theme="8" tint="-0.24994659260841701"/>
      </bottom>
      <diagonal/>
    </border>
    <border>
      <left style="medium">
        <color rgb="FFFF9900"/>
      </left>
      <right style="medium">
        <color rgb="FFFF9900"/>
      </right>
      <top style="thick">
        <color rgb="FFFF9900"/>
      </top>
      <bottom style="medium">
        <color rgb="FFFF9900"/>
      </bottom>
      <diagonal/>
    </border>
    <border>
      <left style="thick">
        <color rgb="FFFF9900"/>
      </left>
      <right style="medium">
        <color rgb="FFFF9900"/>
      </right>
      <top style="medium">
        <color rgb="FFFF9900"/>
      </top>
      <bottom style="thick">
        <color rgb="FFFF9900"/>
      </bottom>
      <diagonal/>
    </border>
    <border>
      <left style="medium">
        <color rgb="FFFF9900"/>
      </left>
      <right style="thick">
        <color rgb="FFFF9900"/>
      </right>
      <top style="medium">
        <color rgb="FFFF9900"/>
      </top>
      <bottom style="thick">
        <color rgb="FFFF9900"/>
      </bottom>
      <diagonal/>
    </border>
    <border>
      <left style="thick">
        <color rgb="FFFF9900"/>
      </left>
      <right/>
      <top style="thick">
        <color rgb="FFFF9900"/>
      </top>
      <bottom style="medium">
        <color rgb="FFFF9900"/>
      </bottom>
      <diagonal/>
    </border>
    <border>
      <left/>
      <right style="medium">
        <color rgb="FFFF9900"/>
      </right>
      <top style="thick">
        <color rgb="FFFF9900"/>
      </top>
      <bottom style="medium">
        <color rgb="FFFF9900"/>
      </bottom>
      <diagonal/>
    </border>
    <border>
      <left style="medium">
        <color rgb="FFFF9900"/>
      </left>
      <right/>
      <top style="thick">
        <color rgb="FFFF9900"/>
      </top>
      <bottom style="medium">
        <color rgb="FFFF9900"/>
      </bottom>
      <diagonal/>
    </border>
    <border>
      <left/>
      <right/>
      <top style="thick">
        <color rgb="FFFF9900"/>
      </top>
      <bottom style="medium">
        <color rgb="FFFF9900"/>
      </bottom>
      <diagonal/>
    </border>
    <border>
      <left/>
      <right style="thick">
        <color rgb="FFFF9900"/>
      </right>
      <top style="thick">
        <color rgb="FFFF9900"/>
      </top>
      <bottom style="medium">
        <color rgb="FFFF9900"/>
      </bottom>
      <diagonal/>
    </border>
    <border>
      <left style="thick">
        <color rgb="FFFF9900"/>
      </left>
      <right/>
      <top style="medium">
        <color rgb="FFFF9900"/>
      </top>
      <bottom style="medium">
        <color rgb="FFFF9900"/>
      </bottom>
      <diagonal/>
    </border>
    <border>
      <left/>
      <right style="thick">
        <color rgb="FFFF9900"/>
      </right>
      <top style="medium">
        <color rgb="FFFF9900"/>
      </top>
      <bottom style="medium">
        <color rgb="FFFF9900"/>
      </bottom>
      <diagonal/>
    </border>
    <border>
      <left style="thick">
        <color rgb="FFFF9900"/>
      </left>
      <right style="medium">
        <color rgb="FFED7D31"/>
      </right>
      <top style="medium">
        <color rgb="FFFF9900"/>
      </top>
      <bottom style="medium">
        <color rgb="FFFF9900"/>
      </bottom>
      <diagonal/>
    </border>
    <border>
      <left style="medium">
        <color rgb="FFED7D31"/>
      </left>
      <right style="medium">
        <color rgb="FFED7D31"/>
      </right>
      <top style="medium">
        <color rgb="FFFF9900"/>
      </top>
      <bottom style="medium">
        <color rgb="FFFF9900"/>
      </bottom>
      <diagonal/>
    </border>
    <border>
      <left style="medium">
        <color rgb="FFED7D31"/>
      </left>
      <right/>
      <top style="medium">
        <color rgb="FFFF9900"/>
      </top>
      <bottom style="medium">
        <color rgb="FFFF99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rgb="FFFF9900"/>
      </right>
      <top style="medium">
        <color rgb="FFFF9900"/>
      </top>
      <bottom style="thick">
        <color rgb="FFFF9900"/>
      </bottom>
      <diagonal/>
    </border>
    <border>
      <left/>
      <right style="thin">
        <color rgb="FFFF9900"/>
      </right>
      <top style="medium">
        <color rgb="FFFF9900"/>
      </top>
      <bottom style="medium">
        <color rgb="FFFF9900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/>
      <top style="thick">
        <color theme="4" tint="-0.24994659260841701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theme="8" tint="-0.24994659260841701"/>
      </bottom>
      <diagonal/>
    </border>
    <border>
      <left/>
      <right/>
      <top style="thin">
        <color indexed="64"/>
      </top>
      <bottom style="medium">
        <color theme="8" tint="-0.24994659260841701"/>
      </bottom>
      <diagonal/>
    </border>
    <border>
      <left/>
      <right style="thin">
        <color indexed="64"/>
      </right>
      <top style="thin">
        <color indexed="64"/>
      </top>
      <bottom style="medium">
        <color theme="8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8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theme="8" tint="-0.24994659260841701"/>
      </bottom>
      <diagonal/>
    </border>
    <border>
      <left style="medium">
        <color rgb="FF00B050"/>
      </left>
      <right/>
      <top style="thick">
        <color rgb="FF00B050"/>
      </top>
      <bottom style="medium">
        <color rgb="FF00B05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thick">
        <color rgb="FF00B050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thick">
        <color rgb="FFED7D31"/>
      </left>
      <right/>
      <top style="medium">
        <color rgb="FFED7D31"/>
      </top>
      <bottom/>
      <diagonal/>
    </border>
    <border>
      <left/>
      <right style="thick">
        <color rgb="FFED7D31"/>
      </right>
      <top style="medium">
        <color rgb="FFED7D31"/>
      </top>
      <bottom/>
      <diagonal/>
    </border>
    <border>
      <left style="thick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thick">
        <color rgb="FF00B050"/>
      </right>
      <top style="medium">
        <color rgb="FF00B050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ck">
        <color rgb="FFFF0000"/>
      </left>
      <right/>
      <top style="thick">
        <color rgb="FFFF0000"/>
      </top>
      <bottom style="medium">
        <color rgb="FFFF0000"/>
      </bottom>
      <diagonal/>
    </border>
    <border>
      <left/>
      <right style="thick">
        <color rgb="FFFF0000"/>
      </right>
      <top style="thick">
        <color rgb="FFFF0000"/>
      </top>
      <bottom style="medium">
        <color rgb="FFFF0000"/>
      </bottom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 style="thick">
        <color theme="4" tint="-0.24994659260841701"/>
      </bottom>
      <diagonal/>
    </border>
    <border>
      <left/>
      <right style="thick">
        <color theme="4" tint="-0.24994659260841701"/>
      </right>
      <top style="thick">
        <color theme="4" tint="-0.499984740745262"/>
      </top>
      <bottom style="thick">
        <color theme="4" tint="-0.24994659260841701"/>
      </bottom>
      <diagonal/>
    </border>
    <border>
      <left style="thick">
        <color theme="4" tint="-0.24994659260841701"/>
      </left>
      <right/>
      <top style="thick">
        <color theme="4" tint="-0.499984740745262"/>
      </top>
      <bottom style="thick">
        <color theme="4" tint="-0.24994659260841701"/>
      </bottom>
      <diagonal/>
    </border>
    <border>
      <left/>
      <right style="medium">
        <color rgb="FFFF0000"/>
      </right>
      <top/>
      <bottom/>
      <diagonal/>
    </border>
    <border>
      <left style="thick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ck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ck">
        <color rgb="FFFF0000"/>
      </right>
      <top/>
      <bottom style="thin">
        <color rgb="FFFF0000"/>
      </bottom>
      <diagonal/>
    </border>
    <border>
      <left style="thick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thick">
        <color rgb="FFFF0000"/>
      </right>
      <top style="medium">
        <color rgb="FFFF0000"/>
      </top>
      <bottom/>
      <diagonal/>
    </border>
    <border>
      <left style="thick">
        <color rgb="FFFF0000"/>
      </left>
      <right style="medium">
        <color rgb="FFFF0000"/>
      </right>
      <top/>
      <bottom style="thick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thick">
        <color rgb="FFFF0000"/>
      </bottom>
      <diagonal/>
    </border>
    <border>
      <left style="medium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 style="medium">
        <color rgb="FFFF0000"/>
      </right>
      <top style="thick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ck">
        <color rgb="FFFF0000"/>
      </top>
      <bottom style="medium">
        <color rgb="FFFF0000"/>
      </bottom>
      <diagonal/>
    </border>
    <border>
      <left style="medium">
        <color rgb="FFFF0000"/>
      </left>
      <right/>
      <top style="thick">
        <color rgb="FFFF0000"/>
      </top>
      <bottom style="medium">
        <color rgb="FFFF0000"/>
      </bottom>
      <diagonal/>
    </border>
    <border>
      <left/>
      <right/>
      <top style="thick">
        <color rgb="FFFF0000"/>
      </top>
      <bottom style="medium">
        <color rgb="FFFF0000"/>
      </bottom>
      <diagonal/>
    </border>
    <border>
      <left style="medium">
        <color rgb="FFFF0000"/>
      </left>
      <right style="thick">
        <color rgb="FFFF0000"/>
      </right>
      <top style="thick">
        <color rgb="FFFF0000"/>
      </top>
      <bottom style="medium">
        <color rgb="FFFF0000"/>
      </bottom>
      <diagonal/>
    </border>
    <border>
      <left style="thick">
        <color theme="4" tint="-0.24994659260841701"/>
      </left>
      <right style="thick">
        <color theme="4" tint="-0.24994659260841701"/>
      </right>
      <top style="thick">
        <color theme="4" tint="-0.499984740745262"/>
      </top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theme="4" tint="-0.24994659260841701"/>
      </left>
      <right style="thin">
        <color indexed="64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thin">
        <color indexed="64"/>
      </right>
      <top/>
      <bottom/>
      <diagonal/>
    </border>
    <border>
      <left/>
      <right style="medium">
        <color theme="4" tint="-0.24994659260841701"/>
      </right>
      <top style="thin">
        <color indexed="64"/>
      </top>
      <bottom style="thin">
        <color indexed="64"/>
      </bottom>
      <diagonal/>
    </border>
    <border>
      <left/>
      <right style="medium">
        <color theme="4" tint="-0.24994659260841701"/>
      </right>
      <top style="thin">
        <color indexed="64"/>
      </top>
      <bottom/>
      <diagonal/>
    </border>
    <border>
      <left style="medium">
        <color theme="4" tint="-0.24994659260841701"/>
      </left>
      <right style="thin">
        <color indexed="64"/>
      </right>
      <top/>
      <bottom style="thin">
        <color indexed="64"/>
      </bottom>
      <diagonal/>
    </border>
    <border>
      <left style="medium">
        <color theme="4" tint="-0.24994659260841701"/>
      </left>
      <right/>
      <top style="thin">
        <color indexed="64"/>
      </top>
      <bottom/>
      <diagonal/>
    </border>
    <border>
      <left/>
      <right style="medium">
        <color theme="4" tint="-0.24994659260841701"/>
      </right>
      <top/>
      <bottom style="thin">
        <color indexed="64"/>
      </bottom>
      <diagonal/>
    </border>
    <border>
      <left style="medium">
        <color theme="4" tint="-0.2499465926084170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theme="4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theme="4" tint="-0.24994659260841701"/>
      </bottom>
      <diagonal/>
    </border>
    <border>
      <left/>
      <right/>
      <top style="medium">
        <color indexed="64"/>
      </top>
      <bottom style="medium">
        <color theme="4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indexed="64"/>
      </right>
      <top style="medium">
        <color theme="4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-0.24994659260841701"/>
      </top>
      <bottom style="thin">
        <color indexed="64"/>
      </bottom>
      <diagonal/>
    </border>
    <border>
      <left style="thin">
        <color indexed="64"/>
      </left>
      <right style="medium">
        <color theme="4" tint="-0.24994659260841701"/>
      </right>
      <top style="medium">
        <color theme="4" tint="-0.24994659260841701"/>
      </top>
      <bottom style="thin">
        <color indexed="64"/>
      </bottom>
      <diagonal/>
    </border>
    <border>
      <left style="medium">
        <color theme="4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4" tint="-0.24994659260841701"/>
      </left>
      <right style="thin">
        <color indexed="64"/>
      </right>
      <top style="thin">
        <color indexed="64"/>
      </top>
      <bottom style="medium">
        <color theme="8" tint="-0.24994659260841701"/>
      </bottom>
      <diagonal/>
    </border>
    <border>
      <left/>
      <right style="medium">
        <color theme="4" tint="-0.24994659260841701"/>
      </right>
      <top style="thin">
        <color indexed="64"/>
      </top>
      <bottom style="medium">
        <color theme="8" tint="-0.24994659260841701"/>
      </bottom>
      <diagonal/>
    </border>
    <border>
      <left style="medium">
        <color theme="4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4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4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4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4" tint="-0.24994659260841701"/>
      </bottom>
      <diagonal/>
    </border>
    <border>
      <left/>
      <right/>
      <top style="medium">
        <color theme="8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8" tint="-0.24994659260841701"/>
      </top>
      <bottom style="medium">
        <color theme="4" tint="-0.24994659260841701"/>
      </bottom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theme="4" tint="-0.2499465926084170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theme="4" tint="-0.24994659260841701"/>
      </bottom>
      <diagonal/>
    </border>
    <border>
      <left style="thin">
        <color indexed="64"/>
      </left>
      <right/>
      <top/>
      <bottom style="medium">
        <color theme="4" tint="-0.24994659260841701"/>
      </bottom>
      <diagonal/>
    </border>
    <border>
      <left/>
      <right style="medium">
        <color indexed="64"/>
      </right>
      <top/>
      <bottom style="medium">
        <color theme="4" tint="-0.24994659260841701"/>
      </bottom>
      <diagonal/>
    </border>
    <border>
      <left style="medium">
        <color indexed="64"/>
      </left>
      <right/>
      <top style="medium">
        <color theme="4" tint="-0.24994659260841701"/>
      </top>
      <bottom style="medium">
        <color indexed="64"/>
      </bottom>
      <diagonal/>
    </border>
    <border>
      <left/>
      <right/>
      <top style="medium">
        <color theme="4" tint="-0.24994659260841701"/>
      </top>
      <bottom style="medium">
        <color indexed="64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indexed="64"/>
      </bottom>
      <diagonal/>
    </border>
    <border>
      <left style="medium">
        <color theme="4" tint="-0.2499465926084170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 style="thick">
        <color theme="8" tint="-0.24994659260841701"/>
      </left>
      <right/>
      <top style="medium">
        <color theme="8" tint="-0.24994659260841701"/>
      </top>
      <bottom/>
      <diagonal/>
    </border>
    <border>
      <left/>
      <right style="thick">
        <color theme="8" tint="-0.24994659260841701"/>
      </right>
      <top style="medium">
        <color theme="8" tint="-0.24994659260841701"/>
      </top>
      <bottom/>
      <diagonal/>
    </border>
    <border>
      <left/>
      <right style="thick">
        <color rgb="FFFF0000"/>
      </right>
      <top/>
      <bottom/>
      <diagonal/>
    </border>
    <border>
      <left/>
      <right/>
      <top style="medium">
        <color rgb="FFED7D31"/>
      </top>
      <bottom/>
      <diagonal/>
    </border>
    <border>
      <left/>
      <right style="thick">
        <color theme="4" tint="-0.499984740745262"/>
      </right>
      <top style="thick">
        <color auto="1"/>
      </top>
      <bottom style="thick">
        <color auto="1"/>
      </bottom>
      <diagonal/>
    </border>
    <border>
      <left style="thick">
        <color rgb="FF00B050"/>
      </left>
      <right/>
      <top style="medium">
        <color rgb="FF00B050"/>
      </top>
      <bottom style="thick">
        <color auto="1"/>
      </bottom>
      <diagonal/>
    </border>
    <border>
      <left/>
      <right/>
      <top style="medium">
        <color rgb="FF00B050"/>
      </top>
      <bottom style="thick">
        <color auto="1"/>
      </bottom>
      <diagonal/>
    </border>
    <border>
      <left style="thick">
        <color rgb="FFFF9900"/>
      </left>
      <right/>
      <top/>
      <bottom/>
      <diagonal/>
    </border>
    <border>
      <left/>
      <right/>
      <top style="medium">
        <color rgb="FFFF9900"/>
      </top>
      <bottom/>
      <diagonal/>
    </border>
    <border>
      <left/>
      <right style="thick">
        <color rgb="FFFF9900"/>
      </right>
      <top style="medium">
        <color rgb="FFFF9900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thick">
        <color auto="1"/>
      </top>
      <bottom style="thick">
        <color theme="4" tint="-0.24994659260841701"/>
      </bottom>
      <diagonal/>
    </border>
    <border>
      <left/>
      <right style="thick">
        <color theme="4" tint="-0.24994659260841701"/>
      </right>
      <top style="thick">
        <color auto="1"/>
      </top>
      <bottom style="thick">
        <color theme="4" tint="-0.24994659260841701"/>
      </bottom>
      <diagonal/>
    </border>
    <border>
      <left style="thick">
        <color theme="4" tint="-0.24994659260841701"/>
      </left>
      <right/>
      <top style="thick">
        <color auto="1"/>
      </top>
      <bottom style="thick">
        <color theme="4" tint="-0.24994659260841701"/>
      </bottom>
      <diagonal/>
    </border>
    <border>
      <left style="thick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ck">
        <color rgb="FFFF0000"/>
      </right>
      <top style="thin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 style="thick">
        <color rgb="FFFF0000"/>
      </right>
      <top style="medium">
        <color rgb="FFFF0000"/>
      </top>
      <bottom style="thin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 style="thick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ck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9900"/>
      </left>
      <right/>
      <top style="medium">
        <color rgb="FFFF99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4" tint="-0.24994659260841701"/>
      </right>
      <top style="medium">
        <color auto="1"/>
      </top>
      <bottom style="thin">
        <color auto="1"/>
      </bottom>
      <diagonal/>
    </border>
    <border>
      <left/>
      <right style="medium">
        <color theme="4" tint="-0.24994659260841701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 style="thin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rgb="FFFF0000"/>
      </top>
      <bottom style="thin">
        <color indexed="64"/>
      </bottom>
      <diagonal/>
    </border>
    <border>
      <left/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/>
      <right style="thin">
        <color rgb="FFFF0000"/>
      </right>
      <top style="thin">
        <color indexed="64"/>
      </top>
      <bottom style="thin">
        <color rgb="FFFF0000"/>
      </bottom>
      <diagonal/>
    </border>
    <border>
      <left/>
      <right style="thin">
        <color rgb="FFFF0000"/>
      </right>
      <top style="thin">
        <color indexed="64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ck">
        <color rgb="FF00B050"/>
      </right>
      <top style="medium">
        <color rgb="FF00B050"/>
      </top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rgb="FFFF0000"/>
      </bottom>
      <diagonal/>
    </border>
    <border>
      <left/>
      <right/>
      <top style="medium">
        <color indexed="64"/>
      </top>
      <bottom style="thin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4" tint="-0.24994659260841701"/>
      </right>
      <top style="medium">
        <color indexed="64"/>
      </top>
      <bottom style="medium">
        <color theme="4" tint="-0.24994659260841701"/>
      </bottom>
      <diagonal/>
    </border>
    <border>
      <left style="thin">
        <color rgb="FFFF9900"/>
      </left>
      <right/>
      <top style="medium">
        <color rgb="FFFF9900"/>
      </top>
      <bottom style="medium">
        <color rgb="FFFF99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</cellStyleXfs>
  <cellXfs count="1509">
    <xf numFmtId="0" fontId="0" fillId="0" borderId="0" xfId="0">
      <alignment vertical="center"/>
    </xf>
    <xf numFmtId="0" fontId="33" fillId="4" borderId="17" xfId="0" applyFont="1" applyFill="1" applyBorder="1">
      <alignment vertical="center"/>
    </xf>
    <xf numFmtId="0" fontId="14" fillId="4" borderId="17" xfId="0" applyFont="1" applyFill="1" applyBorder="1" applyAlignment="1">
      <alignment horizontal="center" vertical="center"/>
    </xf>
    <xf numFmtId="0" fontId="33" fillId="0" borderId="0" xfId="0" applyFont="1">
      <alignment vertical="center"/>
    </xf>
    <xf numFmtId="0" fontId="33" fillId="0" borderId="17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33" fillId="0" borderId="17" xfId="0" applyFont="1" applyBorder="1" applyAlignment="1">
      <alignment vertical="center" wrapText="1"/>
    </xf>
    <xf numFmtId="0" fontId="0" fillId="0" borderId="0" xfId="0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3" fillId="0" borderId="0" xfId="0" applyFont="1" applyProtection="1">
      <alignment vertical="center"/>
      <protection hidden="1"/>
    </xf>
    <xf numFmtId="177" fontId="0" fillId="0" borderId="0" xfId="0" applyNumberForma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4" fillId="0" borderId="0" xfId="0" applyFont="1" applyProtection="1">
      <alignment vertical="center"/>
      <protection hidden="1"/>
    </xf>
    <xf numFmtId="0" fontId="16" fillId="0" borderId="0" xfId="0" applyFont="1" applyProtection="1">
      <alignment vertical="center"/>
      <protection hidden="1"/>
    </xf>
    <xf numFmtId="0" fontId="20" fillId="0" borderId="0" xfId="0" applyFont="1" applyProtection="1">
      <alignment vertical="center"/>
      <protection hidden="1"/>
    </xf>
    <xf numFmtId="0" fontId="34" fillId="5" borderId="0" xfId="0" applyFont="1" applyFill="1" applyAlignment="1" applyProtection="1">
      <alignment vertical="top"/>
      <protection locked="0" hidden="1"/>
    </xf>
    <xf numFmtId="0" fontId="7" fillId="5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0" borderId="0" xfId="0" applyFont="1" applyProtection="1">
      <alignment vertical="center"/>
      <protection hidden="1"/>
    </xf>
    <xf numFmtId="0" fontId="26" fillId="0" borderId="0" xfId="0" applyFo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177" fontId="14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Protection="1">
      <alignment vertical="center"/>
      <protection hidden="1"/>
    </xf>
    <xf numFmtId="0" fontId="0" fillId="5" borderId="0" xfId="0" applyFill="1" applyProtection="1">
      <alignment vertical="center"/>
      <protection hidden="1"/>
    </xf>
    <xf numFmtId="0" fontId="42" fillId="0" borderId="0" xfId="0" applyFont="1" applyProtection="1">
      <alignment vertical="center"/>
      <protection hidden="1"/>
    </xf>
    <xf numFmtId="0" fontId="21" fillId="2" borderId="2" xfId="0" applyFont="1" applyFill="1" applyBorder="1" applyProtection="1">
      <alignment vertical="center"/>
      <protection hidden="1"/>
    </xf>
    <xf numFmtId="0" fontId="34" fillId="5" borderId="0" xfId="0" applyFont="1" applyFill="1" applyProtection="1">
      <alignment vertical="center"/>
      <protection locked="0" hidden="1"/>
    </xf>
    <xf numFmtId="0" fontId="21" fillId="0" borderId="2" xfId="0" applyFont="1" applyBorder="1" applyAlignment="1" applyProtection="1">
      <alignment horizontal="center" vertical="center"/>
      <protection hidden="1"/>
    </xf>
    <xf numFmtId="0" fontId="21" fillId="0" borderId="2" xfId="0" applyFont="1" applyBorder="1" applyProtection="1">
      <alignment vertical="center"/>
      <protection hidden="1"/>
    </xf>
    <xf numFmtId="0" fontId="21" fillId="0" borderId="2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alignment vertical="center"/>
      <protection hidden="1"/>
    </xf>
    <xf numFmtId="0" fontId="0" fillId="6" borderId="0" xfId="0" applyFill="1" applyProtection="1">
      <alignment vertical="center"/>
      <protection hidden="1"/>
    </xf>
    <xf numFmtId="0" fontId="21" fillId="2" borderId="2" xfId="0" applyFont="1" applyFill="1" applyBorder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top"/>
      <protection hidden="1"/>
    </xf>
    <xf numFmtId="0" fontId="14" fillId="0" borderId="0" xfId="0" applyFont="1" applyAlignment="1" applyProtection="1">
      <alignment horizontal="center" vertical="top"/>
      <protection hidden="1"/>
    </xf>
    <xf numFmtId="0" fontId="14" fillId="0" borderId="0" xfId="0" applyFont="1" applyAlignment="1" applyProtection="1">
      <alignment vertical="top"/>
      <protection hidden="1"/>
    </xf>
    <xf numFmtId="177" fontId="14" fillId="0" borderId="0" xfId="0" applyNumberFormat="1" applyFont="1" applyAlignment="1" applyProtection="1">
      <alignment vertical="top"/>
      <protection hidden="1"/>
    </xf>
    <xf numFmtId="0" fontId="0" fillId="5" borderId="0" xfId="0" applyFill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184" fontId="19" fillId="0" borderId="139" xfId="0" applyNumberFormat="1" applyFont="1" applyBorder="1" applyAlignment="1" applyProtection="1">
      <alignment horizontal="center" vertical="center"/>
      <protection hidden="1"/>
    </xf>
    <xf numFmtId="184" fontId="19" fillId="0" borderId="139" xfId="0" applyNumberFormat="1" applyFont="1" applyBorder="1" applyProtection="1">
      <alignment vertical="center"/>
      <protection hidden="1"/>
    </xf>
    <xf numFmtId="185" fontId="21" fillId="0" borderId="0" xfId="0" applyNumberFormat="1" applyFont="1" applyProtection="1">
      <alignment vertical="center"/>
      <protection hidden="1"/>
    </xf>
    <xf numFmtId="0" fontId="35" fillId="5" borderId="0" xfId="0" applyFont="1" applyFill="1" applyAlignment="1" applyProtection="1">
      <alignment vertical="center" wrapText="1" shrinkToFit="1"/>
      <protection locked="0" hidden="1"/>
    </xf>
    <xf numFmtId="177" fontId="14" fillId="0" borderId="0" xfId="0" applyNumberFormat="1" applyFont="1" applyProtection="1">
      <alignment vertical="center"/>
      <protection hidden="1"/>
    </xf>
    <xf numFmtId="0" fontId="17" fillId="0" borderId="0" xfId="1" applyFont="1" applyProtection="1">
      <alignment vertical="center"/>
      <protection hidden="1"/>
    </xf>
    <xf numFmtId="0" fontId="14" fillId="0" borderId="0" xfId="1" applyFont="1" applyProtection="1">
      <alignment vertical="center"/>
      <protection hidden="1"/>
    </xf>
    <xf numFmtId="0" fontId="34" fillId="5" borderId="0" xfId="1" applyFont="1" applyFill="1" applyProtection="1">
      <alignment vertical="center"/>
      <protection locked="0" hidden="1"/>
    </xf>
    <xf numFmtId="0" fontId="0" fillId="5" borderId="0" xfId="1" applyFont="1" applyFill="1" applyProtection="1">
      <alignment vertical="center"/>
      <protection hidden="1"/>
    </xf>
    <xf numFmtId="0" fontId="0" fillId="0" borderId="0" xfId="1" applyFo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38" fontId="50" fillId="0" borderId="0" xfId="8" applyFont="1" applyFill="1" applyBorder="1" applyAlignment="1" applyProtection="1">
      <alignment horizontal="left" vertical="center"/>
      <protection locked="0" hidden="1"/>
    </xf>
    <xf numFmtId="38" fontId="28" fillId="0" borderId="0" xfId="8" applyFont="1" applyFill="1" applyBorder="1" applyAlignment="1" applyProtection="1">
      <alignment horizontal="center" vertical="center" wrapText="1"/>
      <protection locked="0" hidden="1"/>
    </xf>
    <xf numFmtId="180" fontId="21" fillId="0" borderId="0" xfId="0" applyNumberFormat="1" applyFont="1" applyAlignment="1" applyProtection="1">
      <alignment vertical="center" wrapText="1"/>
      <protection hidden="1"/>
    </xf>
    <xf numFmtId="180" fontId="23" fillId="0" borderId="0" xfId="0" applyNumberFormat="1" applyFont="1" applyAlignment="1" applyProtection="1">
      <alignment horizontal="center" vertical="center" wrapText="1"/>
      <protection hidden="1"/>
    </xf>
    <xf numFmtId="38" fontId="28" fillId="0" borderId="0" xfId="8" applyFont="1" applyFill="1" applyBorder="1" applyAlignment="1" applyProtection="1">
      <alignment horizontal="center" vertical="center" wrapText="1"/>
      <protection hidden="1"/>
    </xf>
    <xf numFmtId="178" fontId="15" fillId="0" borderId="1" xfId="0" applyNumberFormat="1" applyFont="1" applyBorder="1" applyAlignment="1" applyProtection="1">
      <alignment horizontal="center" vertical="center"/>
      <protection hidden="1"/>
    </xf>
    <xf numFmtId="0" fontId="42" fillId="0" borderId="0" xfId="0" applyFont="1" applyAlignment="1" applyProtection="1"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 wrapText="1" shrinkToFit="1"/>
      <protection hidden="1"/>
    </xf>
    <xf numFmtId="184" fontId="28" fillId="0" borderId="110" xfId="0" applyNumberFormat="1" applyFont="1" applyBorder="1" applyProtection="1">
      <alignment vertical="center"/>
      <protection hidden="1"/>
    </xf>
    <xf numFmtId="0" fontId="26" fillId="0" borderId="0" xfId="0" applyFont="1" applyAlignment="1" applyProtection="1">
      <alignment vertical="center" wrapText="1" shrinkToFit="1"/>
      <protection hidden="1"/>
    </xf>
    <xf numFmtId="184" fontId="23" fillId="0" borderId="117" xfId="0" applyNumberFormat="1" applyFont="1" applyBorder="1" applyProtection="1">
      <alignment vertical="center"/>
      <protection hidden="1"/>
    </xf>
    <xf numFmtId="0" fontId="23" fillId="0" borderId="0" xfId="0" applyFont="1" applyProtection="1">
      <alignment vertical="center"/>
      <protection hidden="1"/>
    </xf>
    <xf numFmtId="0" fontId="48" fillId="5" borderId="0" xfId="0" applyFont="1" applyFill="1" applyProtection="1">
      <alignment vertical="center"/>
      <protection locked="0" hidden="1"/>
    </xf>
    <xf numFmtId="0" fontId="23" fillId="5" borderId="0" xfId="0" applyFont="1" applyFill="1" applyProtection="1">
      <alignment vertical="center"/>
      <protection hidden="1"/>
    </xf>
    <xf numFmtId="184" fontId="28" fillId="0" borderId="104" xfId="0" applyNumberFormat="1" applyFont="1" applyBorder="1" applyProtection="1">
      <alignment vertical="center"/>
      <protection hidden="1"/>
    </xf>
    <xf numFmtId="189" fontId="20" fillId="7" borderId="104" xfId="0" applyNumberFormat="1" applyFont="1" applyFill="1" applyBorder="1" applyAlignment="1" applyProtection="1">
      <alignment horizontal="center" vertical="center"/>
      <protection hidden="1"/>
    </xf>
    <xf numFmtId="184" fontId="23" fillId="0" borderId="104" xfId="0" applyNumberFormat="1" applyFont="1" applyBorder="1" applyProtection="1">
      <alignment vertical="center"/>
      <protection hidden="1"/>
    </xf>
    <xf numFmtId="178" fontId="15" fillId="0" borderId="115" xfId="0" applyNumberFormat="1" applyFont="1" applyBorder="1" applyProtection="1">
      <alignment vertical="center"/>
      <protection hidden="1"/>
    </xf>
    <xf numFmtId="0" fontId="21" fillId="0" borderId="34" xfId="0" applyFont="1" applyBorder="1" applyAlignment="1" applyProtection="1">
      <alignment horizontal="center" vertical="center" wrapText="1" shrinkToFit="1"/>
      <protection hidden="1"/>
    </xf>
    <xf numFmtId="0" fontId="21" fillId="0" borderId="125" xfId="0" applyFont="1" applyBorder="1" applyAlignment="1" applyProtection="1">
      <alignment horizontal="center" vertical="center" wrapText="1"/>
      <protection hidden="1"/>
    </xf>
    <xf numFmtId="0" fontId="21" fillId="0" borderId="131" xfId="0" applyFont="1" applyBorder="1" applyAlignment="1" applyProtection="1">
      <alignment horizontal="center" vertical="center"/>
      <protection hidden="1"/>
    </xf>
    <xf numFmtId="184" fontId="20" fillId="0" borderId="131" xfId="0" applyNumberFormat="1" applyFont="1" applyBorder="1" applyProtection="1">
      <alignment vertical="center"/>
      <protection hidden="1"/>
    </xf>
    <xf numFmtId="178" fontId="15" fillId="0" borderId="132" xfId="0" applyNumberFormat="1" applyFont="1" applyBorder="1" applyAlignment="1" applyProtection="1">
      <alignment horizontal="center" vertical="center"/>
      <protection hidden="1"/>
    </xf>
    <xf numFmtId="0" fontId="21" fillId="0" borderId="66" xfId="0" applyFont="1" applyBorder="1" applyAlignment="1" applyProtection="1">
      <alignment horizontal="center" vertical="center" wrapText="1"/>
      <protection hidden="1"/>
    </xf>
    <xf numFmtId="0" fontId="21" fillId="0" borderId="69" xfId="0" applyFont="1" applyBorder="1" applyAlignment="1" applyProtection="1">
      <alignment horizontal="center" vertical="center"/>
      <protection hidden="1"/>
    </xf>
    <xf numFmtId="184" fontId="20" fillId="0" borderId="69" xfId="0" applyNumberFormat="1" applyFont="1" applyBorder="1" applyProtection="1">
      <alignment vertical="center"/>
      <protection hidden="1"/>
    </xf>
    <xf numFmtId="178" fontId="15" fillId="0" borderId="134" xfId="0" applyNumberFormat="1" applyFont="1" applyBorder="1" applyAlignment="1" applyProtection="1">
      <alignment horizontal="center" vertical="center"/>
      <protection hidden="1"/>
    </xf>
    <xf numFmtId="0" fontId="21" fillId="0" borderId="136" xfId="0" applyFont="1" applyBorder="1" applyAlignment="1" applyProtection="1">
      <alignment horizontal="center" vertical="center" wrapText="1"/>
      <protection hidden="1"/>
    </xf>
    <xf numFmtId="184" fontId="20" fillId="0" borderId="69" xfId="8" applyNumberFormat="1" applyFont="1" applyFill="1" applyBorder="1" applyAlignment="1" applyProtection="1">
      <alignment vertical="center" wrapText="1"/>
      <protection locked="0" hidden="1"/>
    </xf>
    <xf numFmtId="184" fontId="15" fillId="0" borderId="142" xfId="8" applyNumberFormat="1" applyFont="1" applyFill="1" applyBorder="1" applyAlignment="1" applyProtection="1">
      <alignment vertical="center" wrapText="1"/>
      <protection locked="0" hidden="1"/>
    </xf>
    <xf numFmtId="0" fontId="21" fillId="0" borderId="74" xfId="0" applyFont="1" applyBorder="1" applyAlignment="1" applyProtection="1">
      <alignment horizontal="center" vertical="center"/>
      <protection hidden="1"/>
    </xf>
    <xf numFmtId="0" fontId="21" fillId="0" borderId="25" xfId="0" applyFont="1" applyBorder="1" applyAlignment="1" applyProtection="1">
      <alignment horizontal="center" vertical="center"/>
      <protection hidden="1"/>
    </xf>
    <xf numFmtId="178" fontId="15" fillId="0" borderId="26" xfId="0" applyNumberFormat="1" applyFont="1" applyBorder="1" applyAlignment="1" applyProtection="1">
      <alignment horizontal="center" vertical="center"/>
      <protection hidden="1"/>
    </xf>
    <xf numFmtId="0" fontId="21" fillId="0" borderId="72" xfId="0" applyFont="1" applyBorder="1" applyAlignment="1" applyProtection="1">
      <alignment horizontal="center" vertical="center" wrapText="1"/>
      <protection hidden="1"/>
    </xf>
    <xf numFmtId="184" fontId="28" fillId="0" borderId="95" xfId="8" applyNumberFormat="1" applyFont="1" applyFill="1" applyBorder="1" applyAlignment="1" applyProtection="1">
      <alignment horizontal="center" vertical="center" wrapText="1"/>
      <protection locked="0" hidden="1"/>
    </xf>
    <xf numFmtId="0" fontId="41" fillId="0" borderId="0" xfId="0" applyFont="1" applyAlignment="1" applyProtection="1">
      <alignment horizontal="center" vertical="center"/>
      <protection hidden="1"/>
    </xf>
    <xf numFmtId="0" fontId="26" fillId="0" borderId="18" xfId="0" applyFont="1" applyBorder="1" applyAlignment="1" applyProtection="1">
      <alignment horizontal="center" vertical="center"/>
      <protection hidden="1"/>
    </xf>
    <xf numFmtId="0" fontId="23" fillId="0" borderId="3" xfId="0" applyFont="1" applyBorder="1" applyAlignment="1" applyProtection="1">
      <alignment horizontal="center" vertical="center"/>
      <protection hidden="1"/>
    </xf>
    <xf numFmtId="0" fontId="23" fillId="0" borderId="2" xfId="0" applyFont="1" applyBorder="1" applyAlignment="1" applyProtection="1">
      <alignment horizontal="center" vertical="center"/>
      <protection hidden="1"/>
    </xf>
    <xf numFmtId="0" fontId="23" fillId="0" borderId="1" xfId="0" applyFont="1" applyBorder="1" applyAlignment="1" applyProtection="1">
      <alignment horizontal="center" vertical="center"/>
      <protection hidden="1"/>
    </xf>
    <xf numFmtId="0" fontId="23" fillId="0" borderId="3" xfId="1" applyFont="1" applyBorder="1" applyAlignment="1" applyProtection="1">
      <alignment horizontal="center" vertical="center"/>
      <protection hidden="1"/>
    </xf>
    <xf numFmtId="0" fontId="23" fillId="0" borderId="16" xfId="0" applyFont="1" applyBorder="1" applyAlignment="1" applyProtection="1">
      <alignment horizontal="center" vertical="center"/>
      <protection hidden="1"/>
    </xf>
    <xf numFmtId="0" fontId="23" fillId="0" borderId="15" xfId="0" applyFont="1" applyBorder="1" applyAlignment="1" applyProtection="1">
      <alignment horizontal="center" vertical="center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horizontal="center" vertical="center"/>
      <protection hidden="1"/>
    </xf>
    <xf numFmtId="181" fontId="20" fillId="7" borderId="105" xfId="1" applyNumberFormat="1" applyFont="1" applyFill="1" applyBorder="1" applyAlignment="1" applyProtection="1">
      <alignment horizontal="center" vertical="center" wrapText="1"/>
      <protection hidden="1"/>
    </xf>
    <xf numFmtId="0" fontId="28" fillId="0" borderId="12" xfId="0" applyFont="1" applyBorder="1" applyAlignment="1" applyProtection="1">
      <alignment horizontal="center" vertical="center"/>
      <protection hidden="1"/>
    </xf>
    <xf numFmtId="0" fontId="28" fillId="0" borderId="2" xfId="0" applyFont="1" applyBorder="1" applyAlignment="1" applyProtection="1">
      <alignment horizontal="center" vertical="center"/>
      <protection hidden="1"/>
    </xf>
    <xf numFmtId="0" fontId="26" fillId="0" borderId="11" xfId="0" applyFont="1" applyBorder="1" applyAlignment="1" applyProtection="1">
      <alignment horizontal="center" vertical="center"/>
      <protection hidden="1"/>
    </xf>
    <xf numFmtId="0" fontId="34" fillId="5" borderId="0" xfId="0" applyFont="1" applyFill="1" applyAlignment="1" applyProtection="1">
      <alignment horizontal="center" vertical="center"/>
      <protection locked="0" hidden="1"/>
    </xf>
    <xf numFmtId="0" fontId="0" fillId="5" borderId="0" xfId="0" applyFill="1" applyAlignment="1" applyProtection="1">
      <alignment horizontal="center" vertical="center"/>
      <protection hidden="1"/>
    </xf>
    <xf numFmtId="0" fontId="20" fillId="7" borderId="3" xfId="0" applyFont="1" applyFill="1" applyBorder="1" applyAlignment="1" applyProtection="1">
      <alignment horizontal="center" vertical="center"/>
      <protection hidden="1"/>
    </xf>
    <xf numFmtId="0" fontId="20" fillId="7" borderId="2" xfId="0" applyFont="1" applyFill="1" applyBorder="1" applyAlignment="1" applyProtection="1">
      <alignment horizontal="center" vertical="center"/>
      <protection hidden="1"/>
    </xf>
    <xf numFmtId="177" fontId="20" fillId="7" borderId="3" xfId="0" applyNumberFormat="1" applyFont="1" applyFill="1" applyBorder="1" applyAlignment="1" applyProtection="1">
      <alignment horizontal="center" vertical="center"/>
      <protection hidden="1"/>
    </xf>
    <xf numFmtId="0" fontId="23" fillId="0" borderId="3" xfId="1" applyFont="1" applyBorder="1" applyProtection="1">
      <alignment vertical="center"/>
      <protection locked="0" hidden="1"/>
    </xf>
    <xf numFmtId="0" fontId="23" fillId="0" borderId="2" xfId="1" applyFont="1" applyBorder="1" applyAlignment="1" applyProtection="1">
      <alignment horizontal="center" vertical="center"/>
      <protection hidden="1"/>
    </xf>
    <xf numFmtId="0" fontId="23" fillId="0" borderId="6" xfId="1" applyFont="1" applyBorder="1" applyAlignment="1" applyProtection="1">
      <alignment horizontal="center" vertical="center"/>
      <protection hidden="1"/>
    </xf>
    <xf numFmtId="0" fontId="23" fillId="0" borderId="6" xfId="1" applyFont="1" applyBorder="1" applyAlignment="1" applyProtection="1">
      <alignment horizontal="left" vertical="center"/>
      <protection locked="0" hidden="1"/>
    </xf>
    <xf numFmtId="0" fontId="23" fillId="0" borderId="2" xfId="0" applyFont="1" applyBorder="1" applyAlignment="1" applyProtection="1">
      <alignment horizontal="center" vertical="center"/>
      <protection locked="0" hidden="1"/>
    </xf>
    <xf numFmtId="177" fontId="20" fillId="7" borderId="9" xfId="0" applyNumberFormat="1" applyFont="1" applyFill="1" applyBorder="1" applyAlignment="1" applyProtection="1">
      <alignment horizontal="center" vertical="center"/>
      <protection hidden="1"/>
    </xf>
    <xf numFmtId="0" fontId="54" fillId="0" borderId="17" xfId="1" applyFont="1" applyBorder="1" applyAlignment="1" applyProtection="1">
      <alignment horizontal="center" vertical="center"/>
      <protection hidden="1"/>
    </xf>
    <xf numFmtId="0" fontId="21" fillId="0" borderId="2" xfId="1" applyFont="1" applyBorder="1" applyAlignment="1" applyProtection="1">
      <alignment horizontal="center" vertical="center"/>
      <protection hidden="1"/>
    </xf>
    <xf numFmtId="0" fontId="21" fillId="0" borderId="2" xfId="1" applyFont="1" applyBorder="1" applyProtection="1">
      <alignment vertical="center"/>
      <protection hidden="1"/>
    </xf>
    <xf numFmtId="0" fontId="15" fillId="0" borderId="123" xfId="1" applyFont="1" applyBorder="1" applyAlignment="1" applyProtection="1">
      <alignment horizontal="center" vertical="center"/>
      <protection hidden="1"/>
    </xf>
    <xf numFmtId="0" fontId="15" fillId="0" borderId="17" xfId="1" applyFont="1" applyBorder="1" applyProtection="1">
      <alignment vertical="center"/>
      <protection hidden="1"/>
    </xf>
    <xf numFmtId="0" fontId="21" fillId="0" borderId="1" xfId="1" applyFont="1" applyBorder="1" applyProtection="1">
      <alignment vertical="center"/>
      <protection hidden="1"/>
    </xf>
    <xf numFmtId="0" fontId="23" fillId="0" borderId="17" xfId="0" applyFont="1" applyBorder="1" applyAlignment="1" applyProtection="1">
      <alignment horizontal="center" vertical="center"/>
      <protection hidden="1"/>
    </xf>
    <xf numFmtId="0" fontId="23" fillId="0" borderId="17" xfId="1" applyFont="1" applyBorder="1" applyAlignment="1" applyProtection="1">
      <alignment horizontal="center" vertical="center"/>
      <protection hidden="1"/>
    </xf>
    <xf numFmtId="0" fontId="20" fillId="2" borderId="3" xfId="0" applyFont="1" applyFill="1" applyBorder="1" applyAlignment="1" applyProtection="1">
      <alignment horizontal="center" vertical="center"/>
      <protection locked="0" hidden="1"/>
    </xf>
    <xf numFmtId="0" fontId="37" fillId="0" borderId="0" xfId="0" applyFont="1" applyAlignment="1" applyProtection="1">
      <alignment horizontal="center" vertical="center"/>
      <protection hidden="1"/>
    </xf>
    <xf numFmtId="187" fontId="0" fillId="6" borderId="0" xfId="0" applyNumberFormat="1" applyFill="1" applyProtection="1">
      <alignment vertical="center"/>
      <protection locked="0" hidden="1"/>
    </xf>
    <xf numFmtId="0" fontId="4" fillId="5" borderId="0" xfId="0" applyFont="1" applyFill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8" fillId="5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protection hidden="1"/>
    </xf>
    <xf numFmtId="0" fontId="41" fillId="0" borderId="0" xfId="0" applyFont="1" applyAlignment="1" applyProtection="1">
      <alignment horizontal="center"/>
      <protection hidden="1"/>
    </xf>
    <xf numFmtId="0" fontId="34" fillId="5" borderId="0" xfId="0" applyFont="1" applyFill="1" applyAlignment="1" applyProtection="1">
      <alignment vertical="top" textRotation="255"/>
      <protection locked="0" hidden="1"/>
    </xf>
    <xf numFmtId="0" fontId="4" fillId="5" borderId="0" xfId="1" applyFont="1" applyFill="1" applyProtection="1">
      <alignment vertical="center"/>
      <protection hidden="1"/>
    </xf>
    <xf numFmtId="0" fontId="4" fillId="0" borderId="0" xfId="1" applyFont="1" applyProtection="1">
      <alignment vertical="center"/>
      <protection hidden="1"/>
    </xf>
    <xf numFmtId="187" fontId="4" fillId="5" borderId="0" xfId="1" applyNumberFormat="1" applyFont="1" applyFill="1" applyProtection="1">
      <alignment vertical="center"/>
      <protection locked="0" hidden="1"/>
    </xf>
    <xf numFmtId="0" fontId="20" fillId="2" borderId="2" xfId="0" applyFont="1" applyFill="1" applyBorder="1" applyAlignment="1" applyProtection="1">
      <alignment horizontal="center" vertical="center"/>
      <protection locked="0" hidden="1"/>
    </xf>
    <xf numFmtId="0" fontId="49" fillId="2" borderId="3" xfId="0" applyFont="1" applyFill="1" applyBorder="1" applyAlignment="1" applyProtection="1">
      <alignment horizontal="center" vertical="center"/>
      <protection locked="0" hidden="1"/>
    </xf>
    <xf numFmtId="0" fontId="49" fillId="2" borderId="2" xfId="0" applyFont="1" applyFill="1" applyBorder="1" applyAlignment="1" applyProtection="1">
      <alignment horizontal="center" vertical="center"/>
      <protection locked="0" hidden="1"/>
    </xf>
    <xf numFmtId="177" fontId="20" fillId="7" borderId="11" xfId="0" applyNumberFormat="1" applyFont="1" applyFill="1" applyBorder="1" applyAlignment="1" applyProtection="1">
      <alignment horizontal="center" vertical="center"/>
      <protection hidden="1"/>
    </xf>
    <xf numFmtId="187" fontId="4" fillId="5" borderId="0" xfId="0" applyNumberFormat="1" applyFont="1" applyFill="1" applyProtection="1">
      <alignment vertical="center"/>
      <protection locked="0" hidden="1"/>
    </xf>
    <xf numFmtId="0" fontId="15" fillId="0" borderId="14" xfId="0" applyFont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 textRotation="255" wrapText="1"/>
      <protection hidden="1"/>
    </xf>
    <xf numFmtId="181" fontId="15" fillId="0" borderId="0" xfId="1" applyNumberFormat="1" applyFont="1" applyAlignment="1" applyProtection="1">
      <alignment horizontal="center" vertical="center" wrapText="1"/>
      <protection locked="0" hidden="1"/>
    </xf>
    <xf numFmtId="0" fontId="20" fillId="0" borderId="0" xfId="0" applyFont="1" applyAlignment="1" applyProtection="1">
      <alignment horizontal="center" vertical="center"/>
      <protection hidden="1"/>
    </xf>
    <xf numFmtId="180" fontId="28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177" fontId="28" fillId="0" borderId="0" xfId="0" applyNumberFormat="1" applyFont="1" applyAlignment="1" applyProtection="1">
      <alignment horizontal="center" vertical="center"/>
      <protection hidden="1"/>
    </xf>
    <xf numFmtId="0" fontId="53" fillId="0" borderId="38" xfId="0" applyFont="1" applyBorder="1" applyAlignment="1" applyProtection="1">
      <alignment horizontal="center" vertical="center"/>
      <protection hidden="1"/>
    </xf>
    <xf numFmtId="0" fontId="28" fillId="0" borderId="38" xfId="0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center" vertical="center"/>
      <protection hidden="1"/>
    </xf>
    <xf numFmtId="0" fontId="21" fillId="0" borderId="22" xfId="1" applyFont="1" applyBorder="1" applyProtection="1">
      <alignment vertical="center"/>
      <protection hidden="1"/>
    </xf>
    <xf numFmtId="0" fontId="26" fillId="0" borderId="12" xfId="0" applyFont="1" applyBorder="1" applyAlignment="1" applyProtection="1">
      <alignment horizontal="center" vertical="center"/>
      <protection hidden="1"/>
    </xf>
    <xf numFmtId="0" fontId="23" fillId="0" borderId="7" xfId="0" applyFont="1" applyBorder="1" applyAlignment="1" applyProtection="1">
      <alignment horizontal="center" vertical="center"/>
      <protection hidden="1"/>
    </xf>
    <xf numFmtId="0" fontId="21" fillId="0" borderId="4" xfId="1" applyFont="1" applyBorder="1" applyAlignment="1" applyProtection="1">
      <alignment horizontal="center" vertical="center"/>
      <protection hidden="1"/>
    </xf>
    <xf numFmtId="0" fontId="21" fillId="0" borderId="4" xfId="1" applyFont="1" applyBorder="1" applyProtection="1">
      <alignment vertical="center"/>
      <protection hidden="1"/>
    </xf>
    <xf numFmtId="0" fontId="21" fillId="0" borderId="118" xfId="1" applyFont="1" applyBorder="1" applyProtection="1">
      <alignment vertical="center"/>
      <protection hidden="1"/>
    </xf>
    <xf numFmtId="0" fontId="26" fillId="0" borderId="121" xfId="0" applyFont="1" applyBorder="1" applyAlignment="1" applyProtection="1">
      <alignment horizontal="center" vertical="center"/>
      <protection hidden="1"/>
    </xf>
    <xf numFmtId="0" fontId="21" fillId="0" borderId="3" xfId="1" applyFont="1" applyBorder="1" applyProtection="1">
      <alignment vertical="center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3" fillId="0" borderId="0" xfId="1" applyFont="1" applyAlignment="1" applyProtection="1">
      <alignment horizontal="left" vertical="center"/>
      <protection locked="0" hidden="1"/>
    </xf>
    <xf numFmtId="0" fontId="20" fillId="0" borderId="0" xfId="1" applyFont="1" applyAlignment="1" applyProtection="1">
      <alignment horizontal="left" vertical="center"/>
      <protection locked="0" hidden="1"/>
    </xf>
    <xf numFmtId="0" fontId="5" fillId="0" borderId="0" xfId="0" applyFont="1" applyProtection="1">
      <alignment vertical="center"/>
      <protection hidden="1"/>
    </xf>
    <xf numFmtId="187" fontId="34" fillId="5" borderId="0" xfId="0" applyNumberFormat="1" applyFont="1" applyFill="1" applyProtection="1">
      <alignment vertical="center"/>
      <protection locked="0" hidden="1"/>
    </xf>
    <xf numFmtId="0" fontId="26" fillId="0" borderId="3" xfId="0" applyFont="1" applyBorder="1" applyAlignment="1" applyProtection="1">
      <alignment vertical="center" wrapText="1"/>
      <protection hidden="1"/>
    </xf>
    <xf numFmtId="0" fontId="21" fillId="0" borderId="2" xfId="0" applyFont="1" applyBorder="1" applyAlignment="1" applyProtection="1">
      <alignment horizontal="left" vertical="center" wrapText="1"/>
      <protection hidden="1"/>
    </xf>
    <xf numFmtId="0" fontId="21" fillId="0" borderId="17" xfId="0" applyFont="1" applyBorder="1" applyAlignment="1" applyProtection="1">
      <alignment horizontal="center" vertical="center" wrapText="1"/>
      <protection hidden="1"/>
    </xf>
    <xf numFmtId="3" fontId="21" fillId="0" borderId="3" xfId="0" applyNumberFormat="1" applyFont="1" applyBorder="1" applyAlignment="1" applyProtection="1">
      <alignment horizontal="center" vertical="center"/>
      <protection hidden="1"/>
    </xf>
    <xf numFmtId="182" fontId="21" fillId="0" borderId="2" xfId="0" applyNumberFormat="1" applyFont="1" applyBorder="1" applyProtection="1">
      <alignment vertical="center"/>
      <protection hidden="1"/>
    </xf>
    <xf numFmtId="182" fontId="21" fillId="0" borderId="2" xfId="0" applyNumberFormat="1" applyFont="1" applyBorder="1" applyAlignment="1" applyProtection="1">
      <alignment horizontal="center" vertical="center"/>
      <protection hidden="1"/>
    </xf>
    <xf numFmtId="187" fontId="34" fillId="5" borderId="0" xfId="8" applyNumberFormat="1" applyFont="1" applyFill="1" applyProtection="1">
      <alignment vertical="center"/>
      <protection locked="0" hidden="1"/>
    </xf>
    <xf numFmtId="0" fontId="21" fillId="0" borderId="1" xfId="0" applyFont="1" applyBorder="1" applyAlignment="1" applyProtection="1">
      <alignment horizontal="left" vertical="center" wrapText="1"/>
      <protection hidden="1"/>
    </xf>
    <xf numFmtId="178" fontId="21" fillId="0" borderId="3" xfId="0" applyNumberFormat="1" applyFont="1" applyBorder="1" applyAlignment="1" applyProtection="1">
      <alignment horizontal="center" vertical="center"/>
      <protection hidden="1"/>
    </xf>
    <xf numFmtId="181" fontId="28" fillId="0" borderId="0" xfId="1" applyNumberFormat="1" applyFont="1" applyAlignment="1" applyProtection="1">
      <alignment horizontal="center" vertical="center" wrapText="1"/>
      <protection locked="0" hidden="1"/>
    </xf>
    <xf numFmtId="180" fontId="23" fillId="0" borderId="0" xfId="0" applyNumberFormat="1" applyFont="1" applyAlignment="1" applyProtection="1">
      <alignment horizontal="left" vertical="center" wrapText="1"/>
      <protection hidden="1"/>
    </xf>
    <xf numFmtId="0" fontId="24" fillId="0" borderId="3" xfId="0" applyFont="1" applyBorder="1" applyAlignment="1" applyProtection="1">
      <alignment vertical="center" wrapText="1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26" fillId="0" borderId="7" xfId="0" applyFont="1" applyBorder="1" applyAlignment="1" applyProtection="1">
      <alignment vertical="center" wrapText="1"/>
      <protection hidden="1"/>
    </xf>
    <xf numFmtId="0" fontId="26" fillId="0" borderId="5" xfId="0" applyFont="1" applyBorder="1" applyAlignment="1" applyProtection="1">
      <alignment vertical="center" wrapText="1"/>
      <protection hidden="1"/>
    </xf>
    <xf numFmtId="177" fontId="28" fillId="0" borderId="2" xfId="8" applyNumberFormat="1" applyFont="1" applyBorder="1" applyAlignment="1" applyProtection="1">
      <alignment vertical="center"/>
      <protection hidden="1"/>
    </xf>
    <xf numFmtId="0" fontId="14" fillId="0" borderId="0" xfId="0" applyFont="1" applyProtection="1">
      <alignment vertical="center"/>
      <protection locked="0" hidden="1"/>
    </xf>
    <xf numFmtId="0" fontId="26" fillId="0" borderId="6" xfId="0" applyFont="1" applyBorder="1" applyAlignment="1" applyProtection="1">
      <alignment vertical="center" wrapText="1"/>
      <protection hidden="1"/>
    </xf>
    <xf numFmtId="178" fontId="26" fillId="0" borderId="2" xfId="0" applyNumberFormat="1" applyFont="1" applyBorder="1" applyAlignment="1" applyProtection="1">
      <alignment horizontal="center" vertical="center"/>
      <protection hidden="1"/>
    </xf>
    <xf numFmtId="184" fontId="28" fillId="0" borderId="2" xfId="0" applyNumberFormat="1" applyFont="1" applyBorder="1" applyProtection="1">
      <alignment vertical="center"/>
      <protection hidden="1"/>
    </xf>
    <xf numFmtId="184" fontId="21" fillId="0" borderId="75" xfId="8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77" fontId="4" fillId="0" borderId="0" xfId="0" applyNumberFormat="1" applyFont="1" applyProtection="1">
      <alignment vertical="center"/>
      <protection hidden="1"/>
    </xf>
    <xf numFmtId="187" fontId="4" fillId="0" borderId="0" xfId="0" applyNumberFormat="1" applyFont="1" applyProtection="1">
      <alignment vertical="center"/>
      <protection hidden="1"/>
    </xf>
    <xf numFmtId="184" fontId="4" fillId="0" borderId="0" xfId="0" applyNumberFormat="1" applyFont="1" applyProtection="1">
      <alignment vertic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8" fillId="5" borderId="0" xfId="0" applyFont="1" applyFill="1" applyAlignment="1" applyProtection="1">
      <alignment horizontal="center" vertical="center"/>
      <protection locked="0" hidden="1"/>
    </xf>
    <xf numFmtId="0" fontId="45" fillId="0" borderId="0" xfId="0" applyFont="1" applyProtection="1">
      <alignment vertical="center"/>
      <protection hidden="1"/>
    </xf>
    <xf numFmtId="0" fontId="4" fillId="5" borderId="0" xfId="0" applyFont="1" applyFill="1" applyAlignment="1" applyProtection="1">
      <alignment horizontal="center" vertical="center"/>
      <protection locked="0" hidden="1"/>
    </xf>
    <xf numFmtId="0" fontId="4" fillId="5" borderId="0" xfId="0" applyFont="1" applyFill="1" applyProtection="1">
      <alignment vertical="center"/>
      <protection locked="0" hidden="1"/>
    </xf>
    <xf numFmtId="0" fontId="4" fillId="5" borderId="0" xfId="1" applyFont="1" applyFill="1" applyAlignment="1" applyProtection="1">
      <alignment horizontal="center" vertical="center"/>
      <protection locked="0" hidden="1"/>
    </xf>
    <xf numFmtId="0" fontId="4" fillId="5" borderId="0" xfId="1" applyFont="1" applyFill="1" applyProtection="1">
      <alignment vertical="center"/>
      <protection locked="0" hidden="1"/>
    </xf>
    <xf numFmtId="181" fontId="15" fillId="7" borderId="13" xfId="1" applyNumberFormat="1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center" vertical="center" textRotation="255" wrapText="1"/>
      <protection hidden="1"/>
    </xf>
    <xf numFmtId="177" fontId="20" fillId="7" borderId="7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23" fillId="0" borderId="2" xfId="1" applyFont="1" applyBorder="1" applyAlignment="1" applyProtection="1">
      <alignment horizontal="center" vertical="center" shrinkToFit="1"/>
      <protection hidden="1"/>
    </xf>
    <xf numFmtId="0" fontId="23" fillId="0" borderId="6" xfId="1" applyFont="1" applyBorder="1" applyAlignment="1" applyProtection="1">
      <alignment horizontal="center" vertical="center" shrinkToFit="1"/>
      <protection hidden="1"/>
    </xf>
    <xf numFmtId="177" fontId="20" fillId="7" borderId="7" xfId="0" applyNumberFormat="1" applyFont="1" applyFill="1" applyBorder="1" applyAlignment="1" applyProtection="1">
      <alignment horizontal="center" vertical="center"/>
      <protection hidden="1"/>
    </xf>
    <xf numFmtId="0" fontId="15" fillId="0" borderId="11" xfId="1" applyFont="1" applyBorder="1" applyProtection="1">
      <alignment vertical="center"/>
      <protection hidden="1"/>
    </xf>
    <xf numFmtId="0" fontId="23" fillId="2" borderId="17" xfId="1" applyFont="1" applyFill="1" applyBorder="1" applyProtection="1">
      <alignment vertical="center"/>
      <protection locked="0" hidden="1"/>
    </xf>
    <xf numFmtId="0" fontId="23" fillId="0" borderId="1" xfId="1" applyFont="1" applyBorder="1" applyAlignment="1" applyProtection="1">
      <alignment horizontal="center" vertical="center"/>
      <protection locked="0" hidden="1"/>
    </xf>
    <xf numFmtId="187" fontId="4" fillId="5" borderId="0" xfId="0" applyNumberFormat="1" applyFont="1" applyFill="1" applyAlignment="1" applyProtection="1">
      <alignment horizontal="center" vertical="center"/>
      <protection locked="0" hidden="1"/>
    </xf>
    <xf numFmtId="187" fontId="34" fillId="5" borderId="0" xfId="0" applyNumberFormat="1" applyFont="1" applyFill="1" applyAlignment="1" applyProtection="1">
      <alignment horizontal="center" vertical="center"/>
      <protection locked="0" hidden="1"/>
    </xf>
    <xf numFmtId="0" fontId="0" fillId="5" borderId="0" xfId="0" applyFill="1" applyProtection="1">
      <alignment vertical="center"/>
      <protection locked="0" hidden="1"/>
    </xf>
    <xf numFmtId="3" fontId="21" fillId="0" borderId="2" xfId="0" applyNumberFormat="1" applyFont="1" applyBorder="1" applyAlignment="1" applyProtection="1">
      <alignment horizontal="center" vertical="center"/>
      <protection hidden="1"/>
    </xf>
    <xf numFmtId="187" fontId="34" fillId="5" borderId="0" xfId="8" applyNumberFormat="1" applyFont="1" applyFill="1" applyAlignment="1" applyProtection="1">
      <alignment horizontal="center" vertical="center"/>
      <protection locked="0" hidden="1"/>
    </xf>
    <xf numFmtId="178" fontId="21" fillId="0" borderId="2" xfId="0" applyNumberFormat="1" applyFont="1" applyBorder="1" applyAlignment="1" applyProtection="1">
      <alignment horizontal="center" vertical="center"/>
      <protection hidden="1"/>
    </xf>
    <xf numFmtId="0" fontId="20" fillId="7" borderId="2" xfId="0" applyFont="1" applyFill="1" applyBorder="1" applyAlignment="1" applyProtection="1">
      <alignment horizontal="center" vertical="center" wrapText="1"/>
      <protection hidden="1"/>
    </xf>
    <xf numFmtId="184" fontId="28" fillId="0" borderId="2" xfId="0" applyNumberFormat="1" applyFont="1" applyBorder="1" applyAlignment="1" applyProtection="1">
      <alignment horizontal="center" vertical="center"/>
      <protection hidden="1"/>
    </xf>
    <xf numFmtId="0" fontId="21" fillId="0" borderId="36" xfId="0" applyFont="1" applyBorder="1" applyAlignment="1" applyProtection="1">
      <alignment horizontal="center" vertical="center" wrapText="1" shrinkToFit="1"/>
      <protection hidden="1"/>
    </xf>
    <xf numFmtId="184" fontId="21" fillId="0" borderId="36" xfId="0" applyNumberFormat="1" applyFont="1" applyBorder="1" applyAlignment="1" applyProtection="1">
      <alignment horizontal="center" vertical="center"/>
      <protection hidden="1"/>
    </xf>
    <xf numFmtId="184" fontId="23" fillId="0" borderId="77" xfId="0" applyNumberFormat="1" applyFont="1" applyBorder="1" applyProtection="1">
      <alignment vertical="center"/>
      <protection hidden="1"/>
    </xf>
    <xf numFmtId="178" fontId="19" fillId="0" borderId="78" xfId="0" applyNumberFormat="1" applyFont="1" applyBorder="1" applyProtection="1">
      <alignment vertical="center"/>
      <protection hidden="1"/>
    </xf>
    <xf numFmtId="178" fontId="24" fillId="0" borderId="78" xfId="0" applyNumberFormat="1" applyFont="1" applyBorder="1" applyProtection="1">
      <alignment vertical="center"/>
      <protection hidden="1"/>
    </xf>
    <xf numFmtId="178" fontId="19" fillId="0" borderId="79" xfId="0" applyNumberFormat="1" applyFont="1" applyBorder="1" applyProtection="1">
      <alignment vertical="center"/>
      <protection hidden="1"/>
    </xf>
    <xf numFmtId="0" fontId="25" fillId="0" borderId="0" xfId="0" applyFont="1" applyProtection="1">
      <alignment vertical="center"/>
      <protection hidden="1"/>
    </xf>
    <xf numFmtId="0" fontId="23" fillId="0" borderId="151" xfId="0" applyFont="1" applyBorder="1" applyAlignment="1" applyProtection="1">
      <alignment horizontal="center" vertical="center"/>
      <protection hidden="1"/>
    </xf>
    <xf numFmtId="0" fontId="28" fillId="0" borderId="121" xfId="0" applyFont="1" applyBorder="1" applyAlignment="1" applyProtection="1">
      <alignment horizontal="center" vertical="center"/>
      <protection hidden="1"/>
    </xf>
    <xf numFmtId="0" fontId="28" fillId="0" borderId="4" xfId="0" applyFont="1" applyBorder="1" applyAlignment="1" applyProtection="1">
      <alignment horizontal="center" vertical="center"/>
      <protection hidden="1"/>
    </xf>
    <xf numFmtId="0" fontId="27" fillId="2" borderId="152" xfId="0" applyFont="1" applyFill="1" applyBorder="1" applyAlignment="1" applyProtection="1">
      <alignment horizontal="center" vertical="center"/>
      <protection locked="0" hidden="1"/>
    </xf>
    <xf numFmtId="0" fontId="27" fillId="2" borderId="153" xfId="0" applyFont="1" applyFill="1" applyBorder="1" applyAlignment="1" applyProtection="1">
      <alignment horizontal="center" vertical="center"/>
      <protection locked="0" hidden="1"/>
    </xf>
    <xf numFmtId="0" fontId="27" fillId="2" borderId="154" xfId="0" applyFont="1" applyFill="1" applyBorder="1" applyAlignment="1" applyProtection="1">
      <alignment horizontal="center" vertical="center"/>
      <protection locked="0" hidden="1"/>
    </xf>
    <xf numFmtId="0" fontId="20" fillId="2" borderId="152" xfId="0" applyFont="1" applyFill="1" applyBorder="1" applyAlignment="1" applyProtection="1">
      <alignment horizontal="center" vertical="center"/>
      <protection locked="0" hidden="1"/>
    </xf>
    <xf numFmtId="0" fontId="20" fillId="2" borderId="153" xfId="0" applyFont="1" applyFill="1" applyBorder="1" applyAlignment="1" applyProtection="1">
      <alignment horizontal="center" vertical="center"/>
      <protection locked="0" hidden="1"/>
    </xf>
    <xf numFmtId="0" fontId="20" fillId="2" borderId="154" xfId="0" applyFont="1" applyFill="1" applyBorder="1" applyAlignment="1" applyProtection="1">
      <alignment horizontal="center" vertical="center"/>
      <protection locked="0" hidden="1"/>
    </xf>
    <xf numFmtId="0" fontId="20" fillId="7" borderId="2" xfId="0" applyFont="1" applyFill="1" applyBorder="1" applyAlignment="1" applyProtection="1">
      <alignment horizontal="center" vertical="center"/>
      <protection locked="0" hidden="1"/>
    </xf>
    <xf numFmtId="0" fontId="15" fillId="2" borderId="160" xfId="1" applyFont="1" applyFill="1" applyBorder="1" applyAlignment="1" applyProtection="1">
      <alignment horizontal="center" vertical="center"/>
      <protection locked="0" hidden="1"/>
    </xf>
    <xf numFmtId="0" fontId="15" fillId="2" borderId="162" xfId="1" applyFont="1" applyFill="1" applyBorder="1" applyAlignment="1" applyProtection="1">
      <alignment horizontal="center" vertical="center"/>
      <protection locked="0" hidden="1"/>
    </xf>
    <xf numFmtId="0" fontId="15" fillId="2" borderId="164" xfId="1" applyFont="1" applyFill="1" applyBorder="1" applyAlignment="1" applyProtection="1">
      <alignment horizontal="center" vertical="center"/>
      <protection locked="0" hidden="1"/>
    </xf>
    <xf numFmtId="0" fontId="21" fillId="9" borderId="65" xfId="0" applyFont="1" applyFill="1" applyBorder="1" applyAlignment="1" applyProtection="1">
      <alignment horizontal="center" vertical="center"/>
      <protection hidden="1"/>
    </xf>
    <xf numFmtId="0" fontId="21" fillId="10" borderId="102" xfId="0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 textRotation="255"/>
      <protection hidden="1"/>
    </xf>
    <xf numFmtId="0" fontId="35" fillId="6" borderId="0" xfId="0" applyFont="1" applyFill="1" applyAlignment="1" applyProtection="1">
      <alignment vertical="center" shrinkToFit="1"/>
      <protection locked="0" hidden="1"/>
    </xf>
    <xf numFmtId="0" fontId="26" fillId="2" borderId="17" xfId="0" applyFont="1" applyFill="1" applyBorder="1" applyAlignment="1" applyProtection="1">
      <alignment horizontal="center" vertical="center" shrinkToFit="1"/>
      <protection hidden="1"/>
    </xf>
    <xf numFmtId="0" fontId="26" fillId="15" borderId="17" xfId="0" applyFont="1" applyFill="1" applyBorder="1" applyAlignment="1" applyProtection="1">
      <alignment horizontal="center" vertical="center" shrinkToFit="1"/>
      <protection hidden="1"/>
    </xf>
    <xf numFmtId="0" fontId="26" fillId="16" borderId="17" xfId="0" applyFont="1" applyFill="1" applyBorder="1" applyAlignment="1" applyProtection="1">
      <alignment horizontal="center" vertical="center" shrinkToFit="1"/>
      <protection hidden="1"/>
    </xf>
    <xf numFmtId="0" fontId="14" fillId="17" borderId="0" xfId="0" applyFont="1" applyFill="1" applyProtection="1">
      <alignment vertical="center"/>
      <protection hidden="1"/>
    </xf>
    <xf numFmtId="177" fontId="14" fillId="0" borderId="0" xfId="0" applyNumberFormat="1" applyFont="1" applyAlignment="1" applyProtection="1">
      <alignment horizontal="center" vertical="top"/>
      <protection hidden="1"/>
    </xf>
    <xf numFmtId="177" fontId="55" fillId="0" borderId="0" xfId="0" applyNumberFormat="1" applyFont="1" applyAlignment="1" applyProtection="1">
      <alignment horizontal="right" vertical="center"/>
      <protection hidden="1"/>
    </xf>
    <xf numFmtId="0" fontId="21" fillId="0" borderId="174" xfId="0" applyFont="1" applyBorder="1" applyAlignment="1" applyProtection="1">
      <alignment horizontal="center" vertical="center"/>
      <protection hidden="1"/>
    </xf>
    <xf numFmtId="0" fontId="21" fillId="0" borderId="175" xfId="0" applyFont="1" applyBorder="1" applyAlignment="1" applyProtection="1">
      <alignment horizontal="center" vertical="center"/>
      <protection hidden="1"/>
    </xf>
    <xf numFmtId="0" fontId="56" fillId="0" borderId="0" xfId="0" applyFont="1" applyProtection="1">
      <alignment vertical="center"/>
      <protection hidden="1"/>
    </xf>
    <xf numFmtId="0" fontId="57" fillId="5" borderId="0" xfId="0" applyFont="1" applyFill="1" applyProtection="1">
      <alignment vertical="center"/>
      <protection hidden="1"/>
    </xf>
    <xf numFmtId="0" fontId="57" fillId="0" borderId="0" xfId="0" applyFont="1" applyProtection="1">
      <alignment vertical="center"/>
      <protection hidden="1"/>
    </xf>
    <xf numFmtId="0" fontId="57" fillId="5" borderId="0" xfId="0" applyFont="1" applyFill="1" applyProtection="1">
      <alignment vertical="center"/>
      <protection locked="0" hidden="1"/>
    </xf>
    <xf numFmtId="0" fontId="21" fillId="18" borderId="195" xfId="0" applyFont="1" applyFill="1" applyBorder="1" applyAlignment="1" applyProtection="1">
      <alignment horizontal="center" vertical="center"/>
      <protection hidden="1"/>
    </xf>
    <xf numFmtId="184" fontId="23" fillId="0" borderId="203" xfId="0" applyNumberFormat="1" applyFont="1" applyBorder="1" applyProtection="1">
      <alignment vertical="center"/>
      <protection hidden="1"/>
    </xf>
    <xf numFmtId="189" fontId="20" fillId="7" borderId="203" xfId="0" applyNumberFormat="1" applyFont="1" applyFill="1" applyBorder="1" applyAlignment="1" applyProtection="1">
      <alignment horizontal="center" vertical="center"/>
      <protection hidden="1"/>
    </xf>
    <xf numFmtId="184" fontId="23" fillId="0" borderId="205" xfId="0" applyNumberFormat="1" applyFont="1" applyBorder="1" applyProtection="1">
      <alignment vertical="center"/>
      <protection hidden="1"/>
    </xf>
    <xf numFmtId="178" fontId="23" fillId="0" borderId="206" xfId="0" applyNumberFormat="1" applyFont="1" applyBorder="1" applyProtection="1">
      <alignment vertical="center"/>
      <protection hidden="1"/>
    </xf>
    <xf numFmtId="184" fontId="28" fillId="0" borderId="208" xfId="0" applyNumberFormat="1" applyFont="1" applyBorder="1" applyProtection="1">
      <alignment vertical="center"/>
      <protection hidden="1"/>
    </xf>
    <xf numFmtId="184" fontId="28" fillId="0" borderId="213" xfId="0" applyNumberFormat="1" applyFont="1" applyBorder="1" applyProtection="1">
      <alignment vertical="center"/>
      <protection hidden="1"/>
    </xf>
    <xf numFmtId="178" fontId="15" fillId="0" borderId="206" xfId="0" applyNumberFormat="1" applyFont="1" applyBorder="1" applyProtection="1">
      <alignment vertical="center"/>
      <protection hidden="1"/>
    </xf>
    <xf numFmtId="0" fontId="21" fillId="8" borderId="216" xfId="0" applyFont="1" applyFill="1" applyBorder="1" applyAlignment="1" applyProtection="1">
      <alignment horizontal="center" vertical="center" wrapText="1" shrinkToFit="1"/>
      <protection hidden="1"/>
    </xf>
    <xf numFmtId="0" fontId="21" fillId="0" borderId="219" xfId="0" applyFont="1" applyBorder="1" applyAlignment="1" applyProtection="1">
      <alignment horizontal="center" vertical="center" wrapText="1" shrinkToFit="1"/>
      <protection hidden="1"/>
    </xf>
    <xf numFmtId="184" fontId="28" fillId="0" borderId="221" xfId="0" applyNumberFormat="1" applyFont="1" applyBorder="1" applyAlignment="1" applyProtection="1">
      <alignment horizontal="center" vertical="center"/>
      <protection hidden="1"/>
    </xf>
    <xf numFmtId="184" fontId="19" fillId="8" borderId="104" xfId="0" applyNumberFormat="1" applyFont="1" applyFill="1" applyBorder="1" applyAlignment="1" applyProtection="1">
      <alignment horizontal="center" vertical="center"/>
      <protection hidden="1"/>
    </xf>
    <xf numFmtId="184" fontId="28" fillId="9" borderId="23" xfId="0" applyNumberFormat="1" applyFont="1" applyFill="1" applyBorder="1" applyProtection="1">
      <alignment vertical="center"/>
      <protection hidden="1"/>
    </xf>
    <xf numFmtId="184" fontId="21" fillId="9" borderId="141" xfId="0" applyNumberFormat="1" applyFont="1" applyFill="1" applyBorder="1" applyAlignment="1" applyProtection="1">
      <alignment horizontal="center" vertical="center"/>
      <protection hidden="1"/>
    </xf>
    <xf numFmtId="184" fontId="28" fillId="10" borderId="99" xfId="0" applyNumberFormat="1" applyFont="1" applyFill="1" applyBorder="1" applyAlignment="1" applyProtection="1">
      <alignment horizontal="center" vertical="center"/>
      <protection hidden="1"/>
    </xf>
    <xf numFmtId="0" fontId="47" fillId="11" borderId="223" xfId="0" applyFont="1" applyFill="1" applyBorder="1" applyAlignment="1" applyProtection="1">
      <alignment horizontal="center" vertical="center" wrapText="1" shrinkToFit="1"/>
      <protection hidden="1"/>
    </xf>
    <xf numFmtId="0" fontId="46" fillId="11" borderId="196" xfId="0" applyFont="1" applyFill="1" applyBorder="1" applyAlignment="1" applyProtection="1">
      <alignment horizontal="center" vertical="center" wrapText="1" shrinkToFit="1"/>
      <protection hidden="1"/>
    </xf>
    <xf numFmtId="178" fontId="26" fillId="0" borderId="2" xfId="0" applyNumberFormat="1" applyFont="1" applyBorder="1" applyAlignment="1" applyProtection="1">
      <alignment horizontal="center" vertical="center" shrinkToFit="1"/>
      <protection hidden="1"/>
    </xf>
    <xf numFmtId="0" fontId="26" fillId="0" borderId="2" xfId="0" applyFont="1" applyBorder="1" applyAlignment="1" applyProtection="1">
      <alignment horizontal="center" vertical="center" shrinkToFit="1"/>
      <protection hidden="1"/>
    </xf>
    <xf numFmtId="177" fontId="26" fillId="0" borderId="0" xfId="0" applyNumberFormat="1" applyFont="1" applyProtection="1">
      <alignment vertical="center"/>
      <protection hidden="1"/>
    </xf>
    <xf numFmtId="190" fontId="19" fillId="0" borderId="0" xfId="0" applyNumberFormat="1" applyFont="1" applyProtection="1">
      <alignment vertical="center"/>
      <protection hidden="1"/>
    </xf>
    <xf numFmtId="0" fontId="23" fillId="0" borderId="0" xfId="0" applyFont="1" applyAlignment="1" applyProtection="1">
      <alignment vertical="center" wrapText="1" shrinkToFit="1"/>
      <protection hidden="1"/>
    </xf>
    <xf numFmtId="0" fontId="21" fillId="0" borderId="6" xfId="0" applyFont="1" applyBorder="1" applyAlignment="1" applyProtection="1">
      <alignment horizontal="left" vertical="center"/>
      <protection hidden="1"/>
    </xf>
    <xf numFmtId="0" fontId="23" fillId="0" borderId="228" xfId="0" applyFont="1" applyBorder="1" applyAlignment="1" applyProtection="1">
      <alignment horizontal="center" vertical="center"/>
      <protection hidden="1"/>
    </xf>
    <xf numFmtId="0" fontId="23" fillId="0" borderId="229" xfId="0" applyFont="1" applyBorder="1" applyAlignment="1" applyProtection="1">
      <alignment horizontal="center" vertical="center"/>
      <protection hidden="1"/>
    </xf>
    <xf numFmtId="0" fontId="28" fillId="0" borderId="237" xfId="0" applyFont="1" applyBorder="1" applyAlignment="1" applyProtection="1">
      <alignment horizontal="center" vertical="center"/>
      <protection hidden="1"/>
    </xf>
    <xf numFmtId="0" fontId="21" fillId="13" borderId="246" xfId="0" applyFont="1" applyFill="1" applyBorder="1" applyAlignment="1" applyProtection="1">
      <alignment horizontal="center" vertical="center"/>
      <protection hidden="1"/>
    </xf>
    <xf numFmtId="186" fontId="15" fillId="13" borderId="248" xfId="8" applyNumberFormat="1" applyFont="1" applyFill="1" applyBorder="1" applyAlignment="1" applyProtection="1">
      <alignment horizontal="center" vertical="center" wrapText="1"/>
      <protection locked="0" hidden="1"/>
    </xf>
    <xf numFmtId="0" fontId="23" fillId="0" borderId="252" xfId="0" applyFont="1" applyBorder="1" applyAlignment="1" applyProtection="1">
      <alignment horizontal="center" vertical="center"/>
      <protection hidden="1"/>
    </xf>
    <xf numFmtId="0" fontId="23" fillId="0" borderId="162" xfId="0" applyFont="1" applyBorder="1" applyAlignment="1" applyProtection="1">
      <alignment horizontal="center" vertical="center"/>
      <protection hidden="1"/>
    </xf>
    <xf numFmtId="0" fontId="23" fillId="0" borderId="199" xfId="0" applyFont="1" applyBorder="1" applyAlignment="1" applyProtection="1">
      <alignment horizontal="center" vertical="center"/>
      <protection hidden="1"/>
    </xf>
    <xf numFmtId="0" fontId="26" fillId="0" borderId="162" xfId="0" applyFont="1" applyBorder="1" applyAlignment="1" applyProtection="1">
      <alignment horizontal="center" vertical="center"/>
      <protection hidden="1"/>
    </xf>
    <xf numFmtId="0" fontId="21" fillId="2" borderId="2" xfId="0" applyFont="1" applyFill="1" applyBorder="1" applyAlignment="1" applyProtection="1">
      <alignment horizontal="center" vertical="center"/>
      <protection hidden="1"/>
    </xf>
    <xf numFmtId="0" fontId="20" fillId="0" borderId="0" xfId="0" applyFont="1" applyProtection="1">
      <alignment vertical="center"/>
      <protection locked="0" hidden="1"/>
    </xf>
    <xf numFmtId="0" fontId="26" fillId="0" borderId="261" xfId="0" applyFont="1" applyBorder="1" applyAlignment="1" applyProtection="1">
      <alignment horizontal="center" vertical="center"/>
      <protection hidden="1"/>
    </xf>
    <xf numFmtId="0" fontId="21" fillId="0" borderId="119" xfId="0" applyFont="1" applyBorder="1" applyAlignment="1" applyProtection="1">
      <alignment horizontal="center" vertical="center"/>
      <protection hidden="1"/>
    </xf>
    <xf numFmtId="0" fontId="53" fillId="0" borderId="263" xfId="0" applyFont="1" applyBorder="1" applyAlignment="1" applyProtection="1">
      <alignment horizontal="center" vertical="center"/>
      <protection hidden="1"/>
    </xf>
    <xf numFmtId="0" fontId="28" fillId="0" borderId="265" xfId="0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28" fillId="0" borderId="73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6" fillId="0" borderId="175" xfId="0" applyFont="1" applyBorder="1" applyAlignment="1" applyProtection="1">
      <alignment horizontal="center" vertical="center"/>
      <protection hidden="1"/>
    </xf>
    <xf numFmtId="0" fontId="23" fillId="0" borderId="258" xfId="1" applyFont="1" applyBorder="1" applyAlignment="1" applyProtection="1">
      <alignment horizontal="center" vertical="center"/>
      <protection hidden="1"/>
    </xf>
    <xf numFmtId="0" fontId="23" fillId="0" borderId="164" xfId="0" applyFont="1" applyBorder="1" applyAlignment="1" applyProtection="1">
      <alignment horizontal="center" vertical="center"/>
      <protection hidden="1"/>
    </xf>
    <xf numFmtId="184" fontId="23" fillId="0" borderId="204" xfId="0" applyNumberFormat="1" applyFont="1" applyBorder="1" applyAlignment="1" applyProtection="1">
      <alignment horizontal="center" vertical="center"/>
      <protection hidden="1"/>
    </xf>
    <xf numFmtId="184" fontId="23" fillId="0" borderId="113" xfId="0" applyNumberFormat="1" applyFont="1" applyBorder="1" applyAlignment="1" applyProtection="1">
      <alignment horizontal="center" vertical="center"/>
      <protection hidden="1"/>
    </xf>
    <xf numFmtId="178" fontId="23" fillId="0" borderId="204" xfId="0" applyNumberFormat="1" applyFont="1" applyBorder="1" applyAlignment="1" applyProtection="1">
      <alignment horizontal="center" vertical="center"/>
      <protection hidden="1"/>
    </xf>
    <xf numFmtId="178" fontId="23" fillId="0" borderId="113" xfId="0" applyNumberFormat="1" applyFont="1" applyBorder="1" applyAlignment="1" applyProtection="1">
      <alignment horizontal="center" vertical="center"/>
      <protection hidden="1"/>
    </xf>
    <xf numFmtId="184" fontId="21" fillId="0" borderId="110" xfId="0" applyNumberFormat="1" applyFont="1" applyBorder="1" applyProtection="1">
      <alignment vertical="center"/>
      <protection hidden="1"/>
    </xf>
    <xf numFmtId="178" fontId="21" fillId="0" borderId="110" xfId="0" applyNumberFormat="1" applyFont="1" applyBorder="1" applyProtection="1">
      <alignment vertical="center"/>
      <protection hidden="1"/>
    </xf>
    <xf numFmtId="189" fontId="21" fillId="0" borderId="110" xfId="0" applyNumberFormat="1" applyFont="1" applyBorder="1" applyAlignment="1" applyProtection="1">
      <alignment horizontal="center" vertical="center"/>
      <protection hidden="1"/>
    </xf>
    <xf numFmtId="178" fontId="21" fillId="0" borderId="114" xfId="0" applyNumberFormat="1" applyFont="1" applyBorder="1" applyProtection="1">
      <alignment vertical="center"/>
      <protection hidden="1"/>
    </xf>
    <xf numFmtId="178" fontId="21" fillId="0" borderId="213" xfId="0" applyNumberFormat="1" applyFont="1" applyBorder="1" applyProtection="1">
      <alignment vertical="center"/>
      <protection hidden="1"/>
    </xf>
    <xf numFmtId="189" fontId="21" fillId="0" borderId="213" xfId="0" applyNumberFormat="1" applyFont="1" applyBorder="1" applyAlignment="1" applyProtection="1">
      <alignment horizontal="center" vertical="center"/>
      <protection hidden="1"/>
    </xf>
    <xf numFmtId="178" fontId="21" fillId="0" borderId="214" xfId="0" applyNumberFormat="1" applyFont="1" applyBorder="1" applyProtection="1">
      <alignment vertical="center"/>
      <protection hidden="1"/>
    </xf>
    <xf numFmtId="178" fontId="21" fillId="0" borderId="208" xfId="0" applyNumberFormat="1" applyFont="1" applyBorder="1" applyProtection="1">
      <alignment vertical="center"/>
      <protection hidden="1"/>
    </xf>
    <xf numFmtId="189" fontId="21" fillId="0" borderId="208" xfId="0" applyNumberFormat="1" applyFont="1" applyBorder="1" applyAlignment="1" applyProtection="1">
      <alignment horizontal="center" vertical="center"/>
      <protection hidden="1"/>
    </xf>
    <xf numFmtId="178" fontId="21" fillId="0" borderId="209" xfId="0" applyNumberFormat="1" applyFont="1" applyBorder="1" applyProtection="1">
      <alignment vertical="center"/>
      <protection hidden="1"/>
    </xf>
    <xf numFmtId="0" fontId="21" fillId="18" borderId="90" xfId="0" applyFont="1" applyFill="1" applyBorder="1" applyAlignment="1" applyProtection="1">
      <alignment horizontal="center" vertical="center"/>
      <protection hidden="1"/>
    </xf>
    <xf numFmtId="184" fontId="19" fillId="0" borderId="90" xfId="0" applyNumberFormat="1" applyFont="1" applyBorder="1" applyAlignment="1" applyProtection="1">
      <alignment horizontal="center" vertical="center"/>
      <protection hidden="1"/>
    </xf>
    <xf numFmtId="0" fontId="23" fillId="0" borderId="92" xfId="0" applyFont="1" applyBorder="1" applyAlignment="1" applyProtection="1">
      <alignment vertical="center" wrapText="1" shrinkToFit="1"/>
      <protection hidden="1"/>
    </xf>
    <xf numFmtId="0" fontId="27" fillId="2" borderId="304" xfId="0" applyFont="1" applyFill="1" applyBorder="1" applyAlignment="1" applyProtection="1">
      <alignment horizontal="center" vertical="center"/>
      <protection locked="0"/>
    </xf>
    <xf numFmtId="0" fontId="27" fillId="2" borderId="305" xfId="0" applyFont="1" applyFill="1" applyBorder="1" applyAlignment="1" applyProtection="1">
      <alignment horizontal="center" vertical="center"/>
      <protection locked="0"/>
    </xf>
    <xf numFmtId="0" fontId="27" fillId="2" borderId="306" xfId="0" applyFont="1" applyFill="1" applyBorder="1" applyAlignment="1" applyProtection="1">
      <alignment horizontal="center" vertical="center"/>
      <protection locked="0"/>
    </xf>
    <xf numFmtId="0" fontId="40" fillId="2" borderId="304" xfId="0" applyFont="1" applyFill="1" applyBorder="1" applyAlignment="1" applyProtection="1">
      <alignment horizontal="center" vertical="center"/>
      <protection locked="0"/>
    </xf>
    <xf numFmtId="0" fontId="40" fillId="2" borderId="305" xfId="0" applyFont="1" applyFill="1" applyBorder="1" applyAlignment="1" applyProtection="1">
      <alignment horizontal="center" vertical="center"/>
      <protection locked="0"/>
    </xf>
    <xf numFmtId="0" fontId="40" fillId="2" borderId="306" xfId="0" applyFont="1" applyFill="1" applyBorder="1" applyAlignment="1" applyProtection="1">
      <alignment horizontal="center" vertical="center"/>
      <protection locked="0"/>
    </xf>
    <xf numFmtId="0" fontId="20" fillId="2" borderId="304" xfId="0" applyFont="1" applyFill="1" applyBorder="1" applyAlignment="1" applyProtection="1">
      <alignment horizontal="center" vertical="center"/>
      <protection locked="0"/>
    </xf>
    <xf numFmtId="0" fontId="20" fillId="2" borderId="305" xfId="0" applyFont="1" applyFill="1" applyBorder="1" applyAlignment="1" applyProtection="1">
      <alignment horizontal="center" vertical="center"/>
      <protection locked="0"/>
    </xf>
    <xf numFmtId="0" fontId="20" fillId="2" borderId="306" xfId="0" applyFont="1" applyFill="1" applyBorder="1" applyAlignment="1" applyProtection="1">
      <alignment horizontal="center" vertical="center"/>
      <protection locked="0"/>
    </xf>
    <xf numFmtId="0" fontId="15" fillId="2" borderId="304" xfId="1" applyFont="1" applyFill="1" applyBorder="1" applyAlignment="1" applyProtection="1">
      <alignment horizontal="center" vertical="center"/>
      <protection locked="0"/>
    </xf>
    <xf numFmtId="0" fontId="15" fillId="2" borderId="305" xfId="1" applyFont="1" applyFill="1" applyBorder="1" applyAlignment="1" applyProtection="1">
      <alignment horizontal="center" vertical="center"/>
      <protection locked="0"/>
    </xf>
    <xf numFmtId="0" fontId="15" fillId="0" borderId="119" xfId="0" applyFont="1" applyBorder="1" applyAlignment="1" applyProtection="1">
      <alignment horizontal="center" vertical="center"/>
      <protection hidden="1"/>
    </xf>
    <xf numFmtId="0" fontId="23" fillId="2" borderId="304" xfId="1" applyFont="1" applyFill="1" applyBorder="1" applyProtection="1">
      <alignment vertical="center"/>
      <protection locked="0"/>
    </xf>
    <xf numFmtId="0" fontId="23" fillId="2" borderId="305" xfId="1" applyFont="1" applyFill="1" applyBorder="1" applyProtection="1">
      <alignment vertical="center"/>
      <protection locked="0"/>
    </xf>
    <xf numFmtId="0" fontId="15" fillId="0" borderId="307" xfId="0" applyFont="1" applyBorder="1" applyAlignment="1" applyProtection="1">
      <alignment horizontal="center" vertical="center"/>
      <protection hidden="1"/>
    </xf>
    <xf numFmtId="0" fontId="26" fillId="0" borderId="234" xfId="0" applyFont="1" applyBorder="1" applyAlignment="1" applyProtection="1">
      <alignment horizontal="center" vertical="center"/>
      <protection hidden="1"/>
    </xf>
    <xf numFmtId="0" fontId="23" fillId="0" borderId="312" xfId="0" applyFont="1" applyBorder="1" applyAlignment="1" applyProtection="1">
      <alignment horizontal="center" vertical="center"/>
      <protection hidden="1"/>
    </xf>
    <xf numFmtId="0" fontId="23" fillId="0" borderId="318" xfId="0" applyFont="1" applyBorder="1" applyAlignment="1" applyProtection="1">
      <alignment horizontal="center" vertical="center"/>
      <protection hidden="1"/>
    </xf>
    <xf numFmtId="0" fontId="23" fillId="0" borderId="319" xfId="0" applyFont="1" applyBorder="1" applyAlignment="1" applyProtection="1">
      <alignment horizontal="center" vertical="center"/>
      <protection hidden="1"/>
    </xf>
    <xf numFmtId="0" fontId="23" fillId="0" borderId="324" xfId="1" applyFont="1" applyBorder="1" applyAlignment="1" applyProtection="1">
      <alignment horizontal="center" vertical="center"/>
      <protection hidden="1"/>
    </xf>
    <xf numFmtId="0" fontId="23" fillId="0" borderId="325" xfId="0" applyFont="1" applyBorder="1" applyAlignment="1" applyProtection="1">
      <alignment horizontal="center" vertical="center"/>
      <protection hidden="1"/>
    </xf>
    <xf numFmtId="0" fontId="21" fillId="0" borderId="327" xfId="1" applyFont="1" applyBorder="1" applyAlignment="1" applyProtection="1">
      <alignment horizontal="center" vertical="center"/>
      <protection hidden="1"/>
    </xf>
    <xf numFmtId="0" fontId="21" fillId="0" borderId="327" xfId="1" applyFont="1" applyBorder="1" applyProtection="1">
      <alignment vertical="center"/>
      <protection hidden="1"/>
    </xf>
    <xf numFmtId="0" fontId="26" fillId="0" borderId="328" xfId="0" applyFont="1" applyBorder="1" applyAlignment="1" applyProtection="1">
      <alignment horizontal="center" vertical="center"/>
      <protection hidden="1"/>
    </xf>
    <xf numFmtId="0" fontId="15" fillId="0" borderId="329" xfId="1" applyFont="1" applyBorder="1" applyProtection="1">
      <alignment vertical="center"/>
      <protection hidden="1"/>
    </xf>
    <xf numFmtId="0" fontId="21" fillId="0" borderId="328" xfId="1" applyFont="1" applyBorder="1" applyProtection="1">
      <alignment vertical="center"/>
      <protection hidden="1"/>
    </xf>
    <xf numFmtId="0" fontId="15" fillId="0" borderId="234" xfId="0" applyFont="1" applyBorder="1" applyAlignment="1" applyProtection="1">
      <alignment horizontal="center" vertical="center"/>
      <protection hidden="1"/>
    </xf>
    <xf numFmtId="0" fontId="23" fillId="0" borderId="318" xfId="1" applyFont="1" applyBorder="1" applyAlignment="1" applyProtection="1">
      <alignment horizontal="center" vertical="center"/>
      <protection locked="0" hidden="1"/>
    </xf>
    <xf numFmtId="0" fontId="23" fillId="0" borderId="325" xfId="1" applyFont="1" applyBorder="1" applyAlignment="1" applyProtection="1">
      <alignment horizontal="center" vertical="center"/>
      <protection locked="0" hidden="1"/>
    </xf>
    <xf numFmtId="0" fontId="53" fillId="0" borderId="329" xfId="1" applyFont="1" applyBorder="1" applyAlignment="1" applyProtection="1">
      <alignment horizontal="center" vertical="center"/>
      <protection hidden="1"/>
    </xf>
    <xf numFmtId="0" fontId="21" fillId="0" borderId="106" xfId="0" applyFont="1" applyBorder="1" applyAlignment="1" applyProtection="1">
      <alignment horizontal="center" vertical="center" wrapText="1" shrinkToFit="1"/>
      <protection hidden="1"/>
    </xf>
    <xf numFmtId="0" fontId="26" fillId="0" borderId="202" xfId="0" applyFont="1" applyBorder="1" applyAlignment="1" applyProtection="1">
      <alignment horizontal="center" vertical="center" wrapText="1" shrinkToFit="1"/>
      <protection hidden="1"/>
    </xf>
    <xf numFmtId="0" fontId="21" fillId="0" borderId="212" xfId="0" applyFont="1" applyBorder="1" applyAlignment="1" applyProtection="1">
      <alignment horizontal="center" vertical="center" wrapText="1" shrinkToFit="1"/>
      <protection hidden="1"/>
    </xf>
    <xf numFmtId="0" fontId="21" fillId="0" borderId="202" xfId="0" applyFont="1" applyBorder="1" applyAlignment="1" applyProtection="1">
      <alignment horizontal="center" vertical="center" wrapText="1" shrinkToFit="1"/>
      <protection hidden="1"/>
    </xf>
    <xf numFmtId="0" fontId="21" fillId="0" borderId="207" xfId="0" applyFont="1" applyBorder="1" applyAlignment="1" applyProtection="1">
      <alignment horizontal="center" vertical="center" wrapText="1" shrinkToFit="1"/>
      <protection hidden="1"/>
    </xf>
    <xf numFmtId="0" fontId="21" fillId="0" borderId="108" xfId="0" applyFont="1" applyBorder="1" applyAlignment="1" applyProtection="1">
      <alignment horizontal="center" vertical="center" wrapText="1" shrinkToFit="1"/>
      <protection hidden="1"/>
    </xf>
    <xf numFmtId="0" fontId="15" fillId="17" borderId="0" xfId="0" applyFont="1" applyFill="1" applyAlignment="1" applyProtection="1">
      <alignment horizontal="center" vertical="center"/>
      <protection hidden="1"/>
    </xf>
    <xf numFmtId="0" fontId="14" fillId="17" borderId="0" xfId="0" applyFont="1" applyFill="1" applyAlignment="1" applyProtection="1">
      <alignment horizontal="center" vertical="center"/>
      <protection hidden="1"/>
    </xf>
    <xf numFmtId="20" fontId="14" fillId="0" borderId="0" xfId="0" applyNumberFormat="1" applyFont="1" applyAlignment="1" applyProtection="1">
      <alignment horizontal="center" vertical="center"/>
      <protection hidden="1"/>
    </xf>
    <xf numFmtId="0" fontId="25" fillId="17" borderId="0" xfId="0" applyFont="1" applyFill="1" applyProtection="1">
      <alignment vertical="center"/>
      <protection hidden="1"/>
    </xf>
    <xf numFmtId="0" fontId="51" fillId="17" borderId="0" xfId="0" applyFont="1" applyFill="1" applyAlignment="1" applyProtection="1">
      <alignment horizontal="left" vertical="center"/>
      <protection hidden="1"/>
    </xf>
    <xf numFmtId="0" fontId="36" fillId="17" borderId="0" xfId="0" applyFont="1" applyFill="1" applyAlignment="1" applyProtection="1">
      <alignment horizontal="left" vertical="center"/>
      <protection hidden="1"/>
    </xf>
    <xf numFmtId="0" fontId="55" fillId="17" borderId="0" xfId="0" applyFont="1" applyFill="1" applyAlignment="1" applyProtection="1">
      <alignment horizontal="left" vertical="center"/>
      <protection hidden="1"/>
    </xf>
    <xf numFmtId="190" fontId="26" fillId="14" borderId="17" xfId="0" applyNumberFormat="1" applyFont="1" applyFill="1" applyBorder="1" applyAlignment="1" applyProtection="1">
      <alignment horizontal="center" vertical="center" shrinkToFit="1"/>
      <protection hidden="1"/>
    </xf>
    <xf numFmtId="190" fontId="26" fillId="0" borderId="2" xfId="0" applyNumberFormat="1" applyFont="1" applyBorder="1" applyAlignment="1" applyProtection="1">
      <alignment horizontal="center" vertical="center" shrinkToFit="1"/>
      <protection hidden="1"/>
    </xf>
    <xf numFmtId="0" fontId="34" fillId="12" borderId="0" xfId="0" applyFont="1" applyFill="1" applyAlignment="1" applyProtection="1">
      <alignment vertical="top"/>
      <protection locked="0" hidden="1"/>
    </xf>
    <xf numFmtId="0" fontId="0" fillId="12" borderId="0" xfId="0" applyFill="1" applyProtection="1">
      <alignment vertical="center"/>
      <protection hidden="1"/>
    </xf>
    <xf numFmtId="0" fontId="37" fillId="12" borderId="0" xfId="0" applyFont="1" applyFill="1" applyAlignment="1" applyProtection="1">
      <alignment vertical="top"/>
      <protection locked="0" hidden="1"/>
    </xf>
    <xf numFmtId="0" fontId="34" fillId="12" borderId="0" xfId="0" applyFont="1" applyFill="1" applyProtection="1">
      <alignment vertical="center"/>
      <protection hidden="1"/>
    </xf>
    <xf numFmtId="0" fontId="37" fillId="12" borderId="0" xfId="0" applyFont="1" applyFill="1" applyProtection="1">
      <alignment vertical="center"/>
      <protection locked="0" hidden="1"/>
    </xf>
    <xf numFmtId="0" fontId="37" fillId="12" borderId="0" xfId="0" applyFont="1" applyFill="1" applyProtection="1">
      <alignment vertical="center"/>
      <protection hidden="1"/>
    </xf>
    <xf numFmtId="0" fontId="34" fillId="12" borderId="0" xfId="0" applyFont="1" applyFill="1" applyProtection="1">
      <alignment vertical="center"/>
      <protection locked="0" hidden="1"/>
    </xf>
    <xf numFmtId="0" fontId="0" fillId="12" borderId="0" xfId="0" applyFill="1" applyAlignment="1" applyProtection="1">
      <alignment vertical="top"/>
      <protection hidden="1"/>
    </xf>
    <xf numFmtId="0" fontId="37" fillId="12" borderId="0" xfId="0" applyFont="1" applyFill="1" applyAlignment="1" applyProtection="1">
      <alignment horizontal="left" vertical="center"/>
      <protection hidden="1"/>
    </xf>
    <xf numFmtId="0" fontId="23" fillId="0" borderId="334" xfId="0" applyFont="1" applyBorder="1" applyAlignment="1" applyProtection="1">
      <alignment horizontal="center" vertical="center"/>
      <protection hidden="1"/>
    </xf>
    <xf numFmtId="0" fontId="14" fillId="0" borderId="0" xfId="0" applyFont="1">
      <alignment vertical="center"/>
    </xf>
    <xf numFmtId="0" fontId="33" fillId="0" borderId="17" xfId="0" applyFont="1" applyBorder="1" applyAlignment="1">
      <alignment horizontal="center" vertical="center"/>
    </xf>
    <xf numFmtId="0" fontId="14" fillId="0" borderId="14" xfId="0" applyFont="1" applyBorder="1" applyAlignment="1" applyProtection="1">
      <alignment vertical="center" wrapText="1"/>
      <protection hidden="1"/>
    </xf>
    <xf numFmtId="0" fontId="14" fillId="0" borderId="17" xfId="0" applyFont="1" applyBorder="1">
      <alignment vertical="center"/>
    </xf>
    <xf numFmtId="14" fontId="14" fillId="0" borderId="17" xfId="0" applyNumberFormat="1" applyFont="1" applyBorder="1">
      <alignment vertical="center"/>
    </xf>
    <xf numFmtId="0" fontId="26" fillId="0" borderId="18" xfId="0" applyFont="1" applyBorder="1" applyAlignment="1" applyProtection="1">
      <alignment horizontal="center" vertical="center" shrinkToFit="1"/>
      <protection hidden="1"/>
    </xf>
    <xf numFmtId="0" fontId="14" fillId="4" borderId="337" xfId="0" applyFont="1" applyFill="1" applyBorder="1" applyAlignment="1">
      <alignment horizontal="center" vertical="center"/>
    </xf>
    <xf numFmtId="0" fontId="33" fillId="0" borderId="338" xfId="0" applyFont="1" applyBorder="1">
      <alignment vertical="center"/>
    </xf>
    <xf numFmtId="0" fontId="33" fillId="0" borderId="339" xfId="0" applyFont="1" applyBorder="1">
      <alignment vertical="center"/>
    </xf>
    <xf numFmtId="0" fontId="27" fillId="2" borderId="342" xfId="0" applyFont="1" applyFill="1" applyBorder="1" applyAlignment="1" applyProtection="1">
      <alignment horizontal="center" vertical="center"/>
      <protection locked="0"/>
    </xf>
    <xf numFmtId="193" fontId="15" fillId="7" borderId="3" xfId="8" applyNumberFormat="1" applyFont="1" applyFill="1" applyBorder="1" applyAlignment="1" applyProtection="1">
      <alignment horizontal="center" vertical="center"/>
      <protection hidden="1"/>
    </xf>
    <xf numFmtId="193" fontId="15" fillId="7" borderId="11" xfId="0" applyNumberFormat="1" applyFont="1" applyFill="1" applyBorder="1" applyAlignment="1" applyProtection="1">
      <alignment horizontal="center" vertical="center"/>
      <protection hidden="1"/>
    </xf>
    <xf numFmtId="193" fontId="20" fillId="7" borderId="2" xfId="0" applyNumberFormat="1" applyFont="1" applyFill="1" applyBorder="1" applyAlignment="1" applyProtection="1">
      <alignment horizontal="center" vertical="center"/>
      <protection hidden="1"/>
    </xf>
    <xf numFmtId="193" fontId="20" fillId="7" borderId="3" xfId="0" applyNumberFormat="1" applyFont="1" applyFill="1" applyBorder="1" applyAlignment="1" applyProtection="1">
      <alignment horizontal="center" vertical="center"/>
      <protection hidden="1"/>
    </xf>
    <xf numFmtId="193" fontId="20" fillId="7" borderId="9" xfId="0" applyNumberFormat="1" applyFont="1" applyFill="1" applyBorder="1" applyAlignment="1" applyProtection="1">
      <alignment horizontal="center" vertical="center"/>
      <protection hidden="1"/>
    </xf>
    <xf numFmtId="193" fontId="20" fillId="7" borderId="3" xfId="0" applyNumberFormat="1" applyFont="1" applyFill="1" applyBorder="1" applyAlignment="1" applyProtection="1">
      <alignment horizontal="center" vertical="center" shrinkToFit="1"/>
      <protection hidden="1"/>
    </xf>
    <xf numFmtId="193" fontId="20" fillId="7" borderId="9" xfId="0" applyNumberFormat="1" applyFont="1" applyFill="1" applyBorder="1" applyAlignment="1" applyProtection="1">
      <alignment horizontal="center" vertical="center" shrinkToFit="1"/>
      <protection hidden="1"/>
    </xf>
    <xf numFmtId="193" fontId="20" fillId="2" borderId="304" xfId="0" applyNumberFormat="1" applyFont="1" applyFill="1" applyBorder="1" applyAlignment="1" applyProtection="1">
      <alignment horizontal="center" vertical="center"/>
      <protection locked="0"/>
    </xf>
    <xf numFmtId="193" fontId="20" fillId="2" borderId="305" xfId="0" applyNumberFormat="1" applyFont="1" applyFill="1" applyBorder="1" applyAlignment="1" applyProtection="1">
      <alignment horizontal="center" vertical="center"/>
      <protection locked="0"/>
    </xf>
    <xf numFmtId="193" fontId="20" fillId="2" borderId="306" xfId="0" applyNumberFormat="1" applyFont="1" applyFill="1" applyBorder="1" applyAlignment="1" applyProtection="1">
      <alignment horizontal="center" vertical="center"/>
      <protection locked="0"/>
    </xf>
    <xf numFmtId="193" fontId="20" fillId="7" borderId="11" xfId="0" applyNumberFormat="1" applyFont="1" applyFill="1" applyBorder="1" applyAlignment="1" applyProtection="1">
      <alignment horizontal="center" vertical="center"/>
      <protection hidden="1"/>
    </xf>
    <xf numFmtId="0" fontId="15" fillId="2" borderId="343" xfId="1" applyFont="1" applyFill="1" applyBorder="1" applyAlignment="1" applyProtection="1">
      <alignment horizontal="center" vertical="center"/>
      <protection locked="0"/>
    </xf>
    <xf numFmtId="0" fontId="20" fillId="0" borderId="120" xfId="0" applyFont="1" applyBorder="1" applyAlignment="1" applyProtection="1">
      <alignment horizontal="center" vertical="center"/>
      <protection hidden="1"/>
    </xf>
    <xf numFmtId="0" fontId="53" fillId="0" borderId="344" xfId="1" applyFont="1" applyBorder="1" applyProtection="1">
      <alignment vertical="center"/>
      <protection hidden="1"/>
    </xf>
    <xf numFmtId="0" fontId="21" fillId="0" borderId="208" xfId="1" applyFont="1" applyBorder="1" applyAlignment="1" applyProtection="1">
      <alignment horizontal="center" vertical="center"/>
      <protection hidden="1"/>
    </xf>
    <xf numFmtId="0" fontId="21" fillId="0" borderId="333" xfId="1" applyFont="1" applyBorder="1" applyProtection="1">
      <alignment vertical="center"/>
      <protection hidden="1"/>
    </xf>
    <xf numFmtId="0" fontId="15" fillId="0" borderId="322" xfId="1" applyFont="1" applyBorder="1" applyProtection="1">
      <alignment vertical="center"/>
      <protection hidden="1"/>
    </xf>
    <xf numFmtId="193" fontId="20" fillId="7" borderId="7" xfId="0" applyNumberFormat="1" applyFont="1" applyFill="1" applyBorder="1" applyAlignment="1" applyProtection="1">
      <alignment horizontal="center" vertical="center" wrapText="1"/>
      <protection hidden="1"/>
    </xf>
    <xf numFmtId="193" fontId="20" fillId="7" borderId="7" xfId="0" applyNumberFormat="1" applyFont="1" applyFill="1" applyBorder="1" applyAlignment="1" applyProtection="1">
      <alignment horizontal="center" vertical="center"/>
      <protection hidden="1"/>
    </xf>
    <xf numFmtId="0" fontId="23" fillId="2" borderId="306" xfId="1" applyFont="1" applyFill="1" applyBorder="1" applyProtection="1">
      <alignment vertical="center"/>
      <protection locked="0"/>
    </xf>
    <xf numFmtId="0" fontId="21" fillId="2" borderId="259" xfId="0" applyFont="1" applyFill="1" applyBorder="1" applyProtection="1">
      <alignment vertical="center"/>
      <protection locked="0"/>
    </xf>
    <xf numFmtId="0" fontId="21" fillId="2" borderId="259" xfId="0" applyFont="1" applyFill="1" applyBorder="1" applyAlignment="1" applyProtection="1">
      <alignment horizontal="left" vertical="center"/>
      <protection locked="0"/>
    </xf>
    <xf numFmtId="0" fontId="7" fillId="5" borderId="0" xfId="0" applyFont="1" applyFill="1" applyAlignment="1">
      <alignment horizontal="center" vertical="center"/>
    </xf>
    <xf numFmtId="0" fontId="16" fillId="0" borderId="0" xfId="0" applyFont="1">
      <alignment vertical="center"/>
    </xf>
    <xf numFmtId="0" fontId="20" fillId="0" borderId="0" xfId="0" applyFont="1">
      <alignment vertical="center"/>
    </xf>
    <xf numFmtId="0" fontId="34" fillId="5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0" fillId="5" borderId="0" xfId="0" applyFill="1">
      <alignment vertical="center"/>
    </xf>
    <xf numFmtId="0" fontId="17" fillId="0" borderId="0" xfId="0" applyFont="1">
      <alignment vertical="center"/>
    </xf>
    <xf numFmtId="0" fontId="31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0" fontId="42" fillId="0" borderId="0" xfId="0" applyFont="1">
      <alignment vertical="center"/>
    </xf>
    <xf numFmtId="0" fontId="21" fillId="2" borderId="17" xfId="0" applyFont="1" applyFill="1" applyBorder="1">
      <alignment vertical="center"/>
    </xf>
    <xf numFmtId="0" fontId="21" fillId="2" borderId="3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36" xfId="0" applyFont="1" applyFill="1" applyBorder="1" applyAlignment="1">
      <alignment horizontal="left" vertical="center"/>
    </xf>
    <xf numFmtId="0" fontId="21" fillId="2" borderId="2" xfId="0" applyFont="1" applyFill="1" applyBorder="1">
      <alignment vertical="center"/>
    </xf>
    <xf numFmtId="0" fontId="21" fillId="2" borderId="1" xfId="0" applyFont="1" applyFill="1" applyBorder="1">
      <alignment vertical="center"/>
    </xf>
    <xf numFmtId="0" fontId="21" fillId="0" borderId="9" xfId="0" applyFont="1" applyBorder="1">
      <alignment vertical="center"/>
    </xf>
    <xf numFmtId="0" fontId="21" fillId="2" borderId="3" xfId="0" applyFont="1" applyFill="1" applyBorder="1">
      <alignment vertical="center"/>
    </xf>
    <xf numFmtId="0" fontId="21" fillId="2" borderId="36" xfId="0" applyFont="1" applyFill="1" applyBorder="1">
      <alignment vertical="center"/>
    </xf>
    <xf numFmtId="0" fontId="34" fillId="5" borderId="0" xfId="0" applyFont="1" applyFill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2" xfId="0" applyFont="1" applyBorder="1">
      <alignment vertical="center"/>
    </xf>
    <xf numFmtId="0" fontId="21" fillId="0" borderId="0" xfId="0" applyFont="1">
      <alignment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20" xfId="0" applyFont="1" applyFill="1" applyBorder="1">
      <alignment vertical="center"/>
    </xf>
    <xf numFmtId="0" fontId="21" fillId="2" borderId="36" xfId="0" applyFont="1" applyFill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177" fontId="14" fillId="0" borderId="0" xfId="0" applyNumberFormat="1" applyFont="1" applyAlignment="1">
      <alignment vertical="top"/>
    </xf>
    <xf numFmtId="0" fontId="0" fillId="5" borderId="0" xfId="0" applyFill="1" applyAlignment="1">
      <alignment vertical="top"/>
    </xf>
    <xf numFmtId="0" fontId="0" fillId="0" borderId="0" xfId="0" applyAlignment="1">
      <alignment vertical="top"/>
    </xf>
    <xf numFmtId="0" fontId="26" fillId="2" borderId="17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/>
    </xf>
    <xf numFmtId="177" fontId="26" fillId="0" borderId="0" xfId="0" applyNumberFormat="1" applyFont="1" applyAlignment="1">
      <alignment horizontal="center" vertical="center"/>
    </xf>
    <xf numFmtId="0" fontId="34" fillId="0" borderId="0" xfId="0" applyFont="1">
      <alignment vertical="center"/>
    </xf>
    <xf numFmtId="190" fontId="26" fillId="14" borderId="17" xfId="0" applyNumberFormat="1" applyFont="1" applyFill="1" applyBorder="1" applyAlignment="1">
      <alignment horizontal="center" vertical="center" shrinkToFit="1"/>
    </xf>
    <xf numFmtId="190" fontId="26" fillId="0" borderId="1" xfId="0" applyNumberFormat="1" applyFont="1" applyBorder="1" applyAlignment="1">
      <alignment horizontal="center" vertical="center" shrinkToFit="1"/>
    </xf>
    <xf numFmtId="190" fontId="26" fillId="0" borderId="0" xfId="0" applyNumberFormat="1" applyFont="1" applyAlignment="1">
      <alignment horizontal="center" vertical="center"/>
    </xf>
    <xf numFmtId="0" fontId="0" fillId="6" borderId="0" xfId="0" applyFill="1">
      <alignment vertical="center"/>
    </xf>
    <xf numFmtId="0" fontId="26" fillId="15" borderId="17" xfId="0" applyFont="1" applyFill="1" applyBorder="1" applyAlignment="1">
      <alignment horizontal="center" vertical="center" shrinkToFit="1"/>
    </xf>
    <xf numFmtId="0" fontId="23" fillId="0" borderId="0" xfId="0" applyFont="1" applyAlignment="1">
      <alignment horizontal="left" vertical="center" shrinkToFit="1"/>
    </xf>
    <xf numFmtId="185" fontId="21" fillId="0" borderId="0" xfId="0" applyNumberFormat="1" applyFont="1">
      <alignment vertical="center"/>
    </xf>
    <xf numFmtId="0" fontId="35" fillId="0" borderId="0" xfId="0" applyFont="1" applyAlignment="1">
      <alignment vertical="center" shrinkToFit="1"/>
    </xf>
    <xf numFmtId="0" fontId="26" fillId="16" borderId="17" xfId="0" applyFont="1" applyFill="1" applyBorder="1" applyAlignment="1">
      <alignment horizontal="center" vertical="center" shrinkToFit="1"/>
    </xf>
    <xf numFmtId="0" fontId="42" fillId="0" borderId="0" xfId="0" applyFont="1" applyAlignment="1"/>
    <xf numFmtId="0" fontId="23" fillId="0" borderId="0" xfId="0" applyFont="1">
      <alignment vertical="center"/>
    </xf>
    <xf numFmtId="0" fontId="60" fillId="17" borderId="0" xfId="0" applyFont="1" applyFill="1">
      <alignment vertical="center"/>
    </xf>
    <xf numFmtId="0" fontId="14" fillId="17" borderId="0" xfId="0" applyFont="1" applyFill="1">
      <alignment vertical="center"/>
    </xf>
    <xf numFmtId="177" fontId="14" fillId="0" borderId="0" xfId="0" applyNumberFormat="1" applyFont="1">
      <alignment vertical="center"/>
    </xf>
    <xf numFmtId="0" fontId="26" fillId="0" borderId="0" xfId="0" applyFont="1">
      <alignment vertical="center"/>
    </xf>
    <xf numFmtId="177" fontId="14" fillId="0" borderId="0" xfId="0" applyNumberFormat="1" applyFont="1" applyAlignment="1">
      <alignment horizontal="center" vertical="top"/>
    </xf>
    <xf numFmtId="177" fontId="55" fillId="0" borderId="0" xfId="0" applyNumberFormat="1" applyFont="1" applyAlignment="1">
      <alignment horizontal="right" vertical="center"/>
    </xf>
    <xf numFmtId="0" fontId="17" fillId="0" borderId="0" xfId="1" applyFont="1">
      <alignment vertical="center"/>
    </xf>
    <xf numFmtId="0" fontId="26" fillId="0" borderId="11" xfId="0" applyFont="1" applyBorder="1" applyAlignment="1">
      <alignment horizontal="center" vertical="center"/>
    </xf>
    <xf numFmtId="0" fontId="14" fillId="0" borderId="0" xfId="1" applyFont="1">
      <alignment vertical="center"/>
    </xf>
    <xf numFmtId="0" fontId="0" fillId="5" borderId="0" xfId="1" applyFont="1" applyFill="1">
      <alignment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34" fillId="5" borderId="0" xfId="1" applyFont="1" applyFill="1">
      <alignment vertical="center"/>
    </xf>
    <xf numFmtId="0" fontId="0" fillId="0" borderId="0" xfId="1" applyFont="1">
      <alignment vertical="center"/>
    </xf>
    <xf numFmtId="0" fontId="23" fillId="0" borderId="3" xfId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51" xfId="0" applyFont="1" applyBorder="1" applyAlignment="1">
      <alignment horizontal="center" vertical="center"/>
    </xf>
    <xf numFmtId="0" fontId="36" fillId="2" borderId="152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38" fontId="15" fillId="7" borderId="3" xfId="8" applyFont="1" applyFill="1" applyBorder="1" applyAlignment="1" applyProtection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6" fillId="2" borderId="153" xfId="0" applyFont="1" applyFill="1" applyBorder="1" applyAlignment="1">
      <alignment horizontal="center" vertical="center"/>
    </xf>
    <xf numFmtId="0" fontId="27" fillId="2" borderId="153" xfId="0" applyFont="1" applyFill="1" applyBorder="1" applyAlignment="1">
      <alignment horizontal="center" vertical="center"/>
    </xf>
    <xf numFmtId="0" fontId="27" fillId="2" borderId="154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1" fillId="0" borderId="175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6" fillId="3" borderId="78" xfId="0" applyFont="1" applyFill="1" applyBorder="1">
      <alignment vertical="center"/>
    </xf>
    <xf numFmtId="0" fontId="36" fillId="3" borderId="79" xfId="0" applyFont="1" applyFill="1" applyBorder="1">
      <alignment vertical="center"/>
    </xf>
    <xf numFmtId="0" fontId="26" fillId="0" borderId="9" xfId="0" applyFont="1" applyBorder="1" applyAlignment="1">
      <alignment horizontal="center" vertical="center"/>
    </xf>
    <xf numFmtId="0" fontId="21" fillId="0" borderId="176" xfId="0" applyFont="1" applyBorder="1" applyAlignment="1">
      <alignment horizontal="center" vertical="center"/>
    </xf>
    <xf numFmtId="0" fontId="28" fillId="0" borderId="158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53" fillId="0" borderId="14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185" fontId="35" fillId="5" borderId="0" xfId="0" applyNumberFormat="1" applyFont="1" applyFill="1">
      <alignment vertical="center"/>
    </xf>
    <xf numFmtId="0" fontId="14" fillId="3" borderId="3" xfId="0" applyFont="1" applyFill="1" applyBorder="1" applyAlignment="1">
      <alignment horizontal="center" vertical="center"/>
    </xf>
    <xf numFmtId="0" fontId="23" fillId="0" borderId="3" xfId="0" applyFont="1" applyBorder="1">
      <alignment vertical="center"/>
    </xf>
    <xf numFmtId="0" fontId="23" fillId="0" borderId="2" xfId="0" applyFont="1" applyBorder="1">
      <alignment vertical="center"/>
    </xf>
    <xf numFmtId="0" fontId="23" fillId="0" borderId="1" xfId="0" applyFont="1" applyBorder="1">
      <alignment vertical="center"/>
    </xf>
    <xf numFmtId="0" fontId="21" fillId="0" borderId="16" xfId="0" applyFont="1" applyBorder="1" applyAlignment="1">
      <alignment horizontal="center" vertical="center"/>
    </xf>
    <xf numFmtId="0" fontId="17" fillId="0" borderId="0" xfId="0" applyFont="1" applyAlignment="1">
      <alignment vertical="center" textRotation="255"/>
    </xf>
    <xf numFmtId="0" fontId="24" fillId="0" borderId="173" xfId="0" applyFont="1" applyBorder="1" applyAlignment="1">
      <alignment vertical="center" wrapText="1"/>
    </xf>
    <xf numFmtId="0" fontId="21" fillId="0" borderId="177" xfId="0" applyFont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186" fontId="15" fillId="13" borderId="94" xfId="8" applyNumberFormat="1" applyFont="1" applyFill="1" applyBorder="1" applyAlignment="1" applyProtection="1">
      <alignment horizontal="center" vertical="center" wrapText="1"/>
    </xf>
    <xf numFmtId="186" fontId="14" fillId="13" borderId="32" xfId="1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9" fillId="2" borderId="152" xfId="0" applyFont="1" applyFill="1" applyBorder="1" applyAlignment="1">
      <alignment horizontal="center" vertical="center"/>
    </xf>
    <xf numFmtId="177" fontId="20" fillId="7" borderId="3" xfId="0" applyNumberFormat="1" applyFont="1" applyFill="1" applyBorder="1" applyAlignment="1">
      <alignment horizontal="center" vertical="center"/>
    </xf>
    <xf numFmtId="0" fontId="40" fillId="2" borderId="153" xfId="0" applyFont="1" applyFill="1" applyBorder="1" applyAlignment="1">
      <alignment horizontal="center" vertical="center"/>
    </xf>
    <xf numFmtId="0" fontId="40" fillId="2" borderId="154" xfId="0" applyFont="1" applyFill="1" applyBorder="1" applyAlignment="1">
      <alignment horizontal="center" vertical="center"/>
    </xf>
    <xf numFmtId="0" fontId="23" fillId="0" borderId="11" xfId="1" applyFont="1" applyBorder="1">
      <alignment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left" vertical="center"/>
    </xf>
    <xf numFmtId="0" fontId="23" fillId="0" borderId="6" xfId="1" applyFont="1" applyBorder="1" applyAlignment="1">
      <alignment horizontal="left" vertical="center"/>
    </xf>
    <xf numFmtId="177" fontId="20" fillId="7" borderId="9" xfId="0" applyNumberFormat="1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15" fillId="0" borderId="123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6" xfId="1" applyFont="1" applyBorder="1">
      <alignment vertical="center"/>
    </xf>
    <xf numFmtId="0" fontId="21" fillId="0" borderId="2" xfId="1" applyFont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14" fillId="0" borderId="9" xfId="1" applyFont="1" applyBorder="1">
      <alignment vertical="center"/>
    </xf>
    <xf numFmtId="0" fontId="40" fillId="2" borderId="152" xfId="0" applyFont="1" applyFill="1" applyBorder="1" applyAlignment="1">
      <alignment horizontal="center" vertical="center"/>
    </xf>
    <xf numFmtId="177" fontId="20" fillId="7" borderId="3" xfId="0" applyNumberFormat="1" applyFont="1" applyFill="1" applyBorder="1" applyAlignment="1">
      <alignment horizontal="center" vertical="center" shrinkToFit="1"/>
    </xf>
    <xf numFmtId="177" fontId="20" fillId="7" borderId="9" xfId="0" applyNumberFormat="1" applyFont="1" applyFill="1" applyBorder="1" applyAlignment="1">
      <alignment horizontal="center" vertical="center" shrinkToFit="1"/>
    </xf>
    <xf numFmtId="0" fontId="21" fillId="0" borderId="7" xfId="1" applyFont="1" applyBorder="1">
      <alignment vertical="center"/>
    </xf>
    <xf numFmtId="0" fontId="21" fillId="0" borderId="1" xfId="1" applyFont="1" applyBorder="1">
      <alignment vertical="center"/>
    </xf>
    <xf numFmtId="0" fontId="23" fillId="2" borderId="153" xfId="0" applyFont="1" applyFill="1" applyBorder="1" applyAlignment="1">
      <alignment horizontal="center" vertical="center"/>
    </xf>
    <xf numFmtId="0" fontId="23" fillId="2" borderId="154" xfId="0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 shrinkToFit="1"/>
    </xf>
    <xf numFmtId="0" fontId="21" fillId="0" borderId="106" xfId="0" applyFont="1" applyBorder="1" applyAlignment="1">
      <alignment vertical="center" wrapText="1" shrinkToFit="1"/>
    </xf>
    <xf numFmtId="184" fontId="28" fillId="0" borderId="110" xfId="0" applyNumberFormat="1" applyFont="1" applyBorder="1">
      <alignment vertical="center"/>
    </xf>
    <xf numFmtId="184" fontId="20" fillId="0" borderId="110" xfId="0" applyNumberFormat="1" applyFont="1" applyBorder="1">
      <alignment vertical="center"/>
    </xf>
    <xf numFmtId="184" fontId="15" fillId="0" borderId="110" xfId="0" applyNumberFormat="1" applyFont="1" applyBorder="1">
      <alignment vertical="center"/>
    </xf>
    <xf numFmtId="178" fontId="15" fillId="0" borderId="110" xfId="0" applyNumberFormat="1" applyFont="1" applyBorder="1">
      <alignment vertical="center"/>
    </xf>
    <xf numFmtId="189" fontId="15" fillId="0" borderId="110" xfId="0" applyNumberFormat="1" applyFont="1" applyBorder="1" applyAlignment="1">
      <alignment horizontal="center" vertical="center"/>
    </xf>
    <xf numFmtId="178" fontId="15" fillId="0" borderId="114" xfId="0" applyNumberFormat="1" applyFont="1" applyBorder="1">
      <alignment vertical="center"/>
    </xf>
    <xf numFmtId="0" fontId="23" fillId="5" borderId="0" xfId="0" applyFont="1" applyFill="1">
      <alignment vertical="center"/>
    </xf>
    <xf numFmtId="0" fontId="26" fillId="0" borderId="0" xfId="0" applyFont="1" applyAlignment="1">
      <alignment vertical="center" wrapText="1" shrinkToFit="1"/>
    </xf>
    <xf numFmtId="0" fontId="26" fillId="0" borderId="202" xfId="0" applyFont="1" applyBorder="1" applyAlignment="1">
      <alignment vertical="center" wrapText="1" shrinkToFit="1"/>
    </xf>
    <xf numFmtId="184" fontId="23" fillId="0" borderId="203" xfId="0" applyNumberFormat="1" applyFont="1" applyBorder="1">
      <alignment vertical="center"/>
    </xf>
    <xf numFmtId="184" fontId="23" fillId="0" borderId="204" xfId="0" applyNumberFormat="1" applyFont="1" applyBorder="1">
      <alignment vertical="center"/>
    </xf>
    <xf numFmtId="189" fontId="20" fillId="12" borderId="203" xfId="0" applyNumberFormat="1" applyFont="1" applyFill="1" applyBorder="1" applyAlignment="1">
      <alignment horizontal="center" vertical="center"/>
    </xf>
    <xf numFmtId="184" fontId="23" fillId="0" borderId="205" xfId="0" applyNumberFormat="1" applyFont="1" applyBorder="1">
      <alignment vertical="center"/>
    </xf>
    <xf numFmtId="178" fontId="23" fillId="0" borderId="204" xfId="0" applyNumberFormat="1" applyFont="1" applyBorder="1">
      <alignment vertical="center"/>
    </xf>
    <xf numFmtId="178" fontId="23" fillId="0" borderId="206" xfId="0" applyNumberFormat="1" applyFont="1" applyBorder="1">
      <alignment vertical="center"/>
    </xf>
    <xf numFmtId="0" fontId="48" fillId="5" borderId="0" xfId="0" applyFont="1" applyFill="1">
      <alignment vertical="center"/>
    </xf>
    <xf numFmtId="0" fontId="21" fillId="0" borderId="253" xfId="0" applyFont="1" applyBorder="1" applyAlignment="1">
      <alignment vertical="center" wrapText="1" shrinkToFit="1"/>
    </xf>
    <xf numFmtId="184" fontId="28" fillId="0" borderId="0" xfId="0" applyNumberFormat="1" applyFont="1">
      <alignment vertical="center"/>
    </xf>
    <xf numFmtId="184" fontId="20" fillId="0" borderId="0" xfId="0" applyNumberFormat="1" applyFont="1">
      <alignment vertical="center"/>
    </xf>
    <xf numFmtId="178" fontId="15" fillId="0" borderId="0" xfId="0" applyNumberFormat="1" applyFont="1">
      <alignment vertical="center"/>
    </xf>
    <xf numFmtId="189" fontId="15" fillId="0" borderId="0" xfId="0" applyNumberFormat="1" applyFont="1" applyAlignment="1">
      <alignment horizontal="center" vertical="center"/>
    </xf>
    <xf numFmtId="178" fontId="15" fillId="0" borderId="274" xfId="0" applyNumberFormat="1" applyFont="1" applyBorder="1">
      <alignment vertical="center"/>
    </xf>
    <xf numFmtId="0" fontId="21" fillId="0" borderId="288" xfId="0" applyFont="1" applyBorder="1" applyAlignment="1">
      <alignment vertical="center" wrapText="1" shrinkToFit="1"/>
    </xf>
    <xf numFmtId="184" fontId="23" fillId="0" borderId="289" xfId="0" applyNumberFormat="1" applyFont="1" applyBorder="1">
      <alignment vertical="center"/>
    </xf>
    <xf numFmtId="184" fontId="23" fillId="0" borderId="290" xfId="0" applyNumberFormat="1" applyFont="1" applyBorder="1">
      <alignment vertical="center"/>
    </xf>
    <xf numFmtId="189" fontId="20" fillId="12" borderId="289" xfId="0" applyNumberFormat="1" applyFont="1" applyFill="1" applyBorder="1" applyAlignment="1">
      <alignment horizontal="center" vertical="center"/>
    </xf>
    <xf numFmtId="184" fontId="23" fillId="0" borderId="291" xfId="0" applyNumberFormat="1" applyFont="1" applyBorder="1">
      <alignment vertical="center"/>
    </xf>
    <xf numFmtId="178" fontId="15" fillId="0" borderId="290" xfId="0" applyNumberFormat="1" applyFont="1" applyBorder="1">
      <alignment vertical="center"/>
    </xf>
    <xf numFmtId="178" fontId="15" fillId="0" borderId="292" xfId="0" applyNumberFormat="1" applyFont="1" applyBorder="1">
      <alignment vertical="center"/>
    </xf>
    <xf numFmtId="0" fontId="21" fillId="0" borderId="293" xfId="0" applyFont="1" applyBorder="1" applyAlignment="1">
      <alignment vertical="center" wrapText="1" shrinkToFit="1"/>
    </xf>
    <xf numFmtId="184" fontId="28" fillId="0" borderId="294" xfId="0" applyNumberFormat="1" applyFont="1" applyBorder="1">
      <alignment vertical="center"/>
    </xf>
    <xf numFmtId="184" fontId="20" fillId="0" borderId="294" xfId="0" applyNumberFormat="1" applyFont="1" applyBorder="1">
      <alignment vertical="center"/>
    </xf>
    <xf numFmtId="178" fontId="15" fillId="0" borderId="294" xfId="0" applyNumberFormat="1" applyFont="1" applyBorder="1">
      <alignment vertical="center"/>
    </xf>
    <xf numFmtId="189" fontId="15" fillId="0" borderId="294" xfId="0" applyNumberFormat="1" applyFont="1" applyBorder="1" applyAlignment="1">
      <alignment horizontal="center" vertical="center"/>
    </xf>
    <xf numFmtId="178" fontId="15" fillId="0" borderId="295" xfId="0" applyNumberFormat="1" applyFont="1" applyBorder="1">
      <alignment vertical="center"/>
    </xf>
    <xf numFmtId="0" fontId="21" fillId="0" borderId="256" xfId="0" applyFont="1" applyBorder="1" applyAlignment="1">
      <alignment vertical="center" wrapText="1" shrinkToFit="1"/>
    </xf>
    <xf numFmtId="184" fontId="28" fillId="0" borderId="296" xfId="0" applyNumberFormat="1" applyFont="1" applyBorder="1">
      <alignment vertical="center"/>
    </xf>
    <xf numFmtId="184" fontId="23" fillId="0" borderId="297" xfId="0" applyNumberFormat="1" applyFont="1" applyBorder="1">
      <alignment vertical="center"/>
    </xf>
    <xf numFmtId="189" fontId="20" fillId="12" borderId="296" xfId="0" applyNumberFormat="1" applyFont="1" applyFill="1" applyBorder="1" applyAlignment="1">
      <alignment horizontal="center" vertical="center"/>
    </xf>
    <xf numFmtId="184" fontId="23" fillId="0" borderId="296" xfId="0" applyNumberFormat="1" applyFont="1" applyBorder="1">
      <alignment vertical="center"/>
    </xf>
    <xf numFmtId="178" fontId="23" fillId="0" borderId="296" xfId="0" applyNumberFormat="1" applyFont="1" applyBorder="1">
      <alignment vertical="center"/>
    </xf>
    <xf numFmtId="178" fontId="15" fillId="0" borderId="298" xfId="0" applyNumberFormat="1" applyFont="1" applyBorder="1">
      <alignment vertical="center"/>
    </xf>
    <xf numFmtId="0" fontId="21" fillId="0" borderId="36" xfId="0" applyFont="1" applyBorder="1" applyAlignment="1">
      <alignment horizontal="center" vertical="center" wrapText="1" shrinkToFit="1"/>
    </xf>
    <xf numFmtId="184" fontId="28" fillId="0" borderId="78" xfId="0" applyNumberFormat="1" applyFont="1" applyBorder="1" applyAlignment="1">
      <alignment horizontal="center" vertical="center"/>
    </xf>
    <xf numFmtId="0" fontId="21" fillId="8" borderId="216" xfId="0" applyFont="1" applyFill="1" applyBorder="1" applyAlignment="1">
      <alignment horizontal="center" vertical="center" wrapText="1" shrinkToFit="1"/>
    </xf>
    <xf numFmtId="184" fontId="19" fillId="8" borderId="104" xfId="0" applyNumberFormat="1" applyFont="1" applyFill="1" applyBorder="1" applyAlignment="1">
      <alignment horizontal="center" vertical="center"/>
    </xf>
    <xf numFmtId="0" fontId="26" fillId="0" borderId="128" xfId="0" applyFont="1" applyBorder="1" applyAlignment="1">
      <alignment vertical="center" wrapText="1"/>
    </xf>
    <xf numFmtId="0" fontId="21" fillId="0" borderId="129" xfId="0" applyFont="1" applyBorder="1" applyAlignment="1">
      <alignment horizontal="left" vertical="center" wrapText="1"/>
    </xf>
    <xf numFmtId="0" fontId="21" fillId="0" borderId="125" xfId="0" applyFont="1" applyBorder="1" applyAlignment="1">
      <alignment horizontal="center" vertical="center" wrapText="1"/>
    </xf>
    <xf numFmtId="0" fontId="21" fillId="0" borderId="131" xfId="0" applyFont="1" applyBorder="1">
      <alignment vertical="center"/>
    </xf>
    <xf numFmtId="0" fontId="21" fillId="0" borderId="131" xfId="0" applyFont="1" applyBorder="1" applyAlignment="1">
      <alignment horizontal="center" vertical="center"/>
    </xf>
    <xf numFmtId="184" fontId="20" fillId="0" borderId="131" xfId="0" applyNumberFormat="1" applyFont="1" applyBorder="1">
      <alignment vertical="center"/>
    </xf>
    <xf numFmtId="178" fontId="15" fillId="0" borderId="132" xfId="0" applyNumberFormat="1" applyFont="1" applyBorder="1" applyAlignment="1">
      <alignment horizontal="center" vertical="center"/>
    </xf>
    <xf numFmtId="0" fontId="26" fillId="0" borderId="133" xfId="0" applyFont="1" applyBorder="1" applyAlignment="1">
      <alignment vertical="center" wrapText="1"/>
    </xf>
    <xf numFmtId="0" fontId="21" fillId="0" borderId="67" xfId="0" applyFont="1" applyBorder="1" applyAlignment="1">
      <alignment horizontal="left" vertical="center" wrapText="1"/>
    </xf>
    <xf numFmtId="0" fontId="21" fillId="0" borderId="66" xfId="0" applyFont="1" applyBorder="1" applyAlignment="1">
      <alignment horizontal="center" vertical="center" wrapText="1"/>
    </xf>
    <xf numFmtId="181" fontId="21" fillId="0" borderId="69" xfId="0" applyNumberFormat="1" applyFont="1" applyBorder="1">
      <alignment vertical="center"/>
    </xf>
    <xf numFmtId="0" fontId="21" fillId="0" borderId="69" xfId="0" applyFont="1" applyBorder="1" applyAlignment="1">
      <alignment horizontal="center" vertical="center"/>
    </xf>
    <xf numFmtId="184" fontId="20" fillId="0" borderId="69" xfId="0" applyNumberFormat="1" applyFont="1" applyBorder="1">
      <alignment vertical="center"/>
    </xf>
    <xf numFmtId="178" fontId="15" fillId="0" borderId="134" xfId="0" applyNumberFormat="1" applyFont="1" applyBorder="1" applyAlignment="1">
      <alignment horizontal="center" vertical="center"/>
    </xf>
    <xf numFmtId="0" fontId="21" fillId="0" borderId="136" xfId="0" applyFont="1" applyBorder="1" applyAlignment="1">
      <alignment horizontal="center" vertical="center"/>
    </xf>
    <xf numFmtId="184" fontId="15" fillId="0" borderId="69" xfId="8" applyNumberFormat="1" applyFont="1" applyFill="1" applyBorder="1" applyAlignment="1" applyProtection="1">
      <alignment vertical="center" wrapText="1"/>
    </xf>
    <xf numFmtId="184" fontId="15" fillId="0" borderId="134" xfId="8" applyNumberFormat="1" applyFont="1" applyFill="1" applyBorder="1" applyAlignment="1" applyProtection="1">
      <alignment vertical="center" wrapText="1"/>
    </xf>
    <xf numFmtId="0" fontId="21" fillId="9" borderId="65" xfId="0" applyFont="1" applyFill="1" applyBorder="1" applyAlignment="1">
      <alignment horizontal="center" vertical="center"/>
    </xf>
    <xf numFmtId="184" fontId="21" fillId="9" borderId="23" xfId="0" applyNumberFormat="1" applyFont="1" applyFill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178" fontId="21" fillId="0" borderId="25" xfId="0" applyNumberFormat="1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178" fontId="15" fillId="0" borderId="26" xfId="0" applyNumberFormat="1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184" fontId="21" fillId="0" borderId="95" xfId="8" applyNumberFormat="1" applyFont="1" applyFill="1" applyBorder="1" applyAlignment="1" applyProtection="1">
      <alignment horizontal="center" vertical="center" wrapText="1"/>
    </xf>
    <xf numFmtId="0" fontId="21" fillId="10" borderId="102" xfId="0" applyFont="1" applyFill="1" applyBorder="1" applyAlignment="1">
      <alignment horizontal="center" vertical="center"/>
    </xf>
    <xf numFmtId="184" fontId="21" fillId="10" borderId="99" xfId="0" applyNumberFormat="1" applyFont="1" applyFill="1" applyBorder="1" applyAlignment="1">
      <alignment horizontal="center" vertical="center"/>
    </xf>
    <xf numFmtId="0" fontId="21" fillId="18" borderId="195" xfId="0" applyFont="1" applyFill="1" applyBorder="1" applyAlignment="1">
      <alignment horizontal="center" vertical="center"/>
    </xf>
    <xf numFmtId="184" fontId="19" fillId="0" borderId="87" xfId="0" applyNumberFormat="1" applyFont="1" applyBorder="1" applyAlignment="1">
      <alignment horizontal="center" vertical="center"/>
    </xf>
    <xf numFmtId="184" fontId="19" fillId="0" borderId="87" xfId="0" applyNumberFormat="1" applyFont="1" applyBorder="1">
      <alignment vertical="center"/>
    </xf>
    <xf numFmtId="0" fontId="35" fillId="5" borderId="0" xfId="0" applyFont="1" applyFill="1" applyAlignment="1">
      <alignment vertical="center" wrapText="1" shrinkToFit="1"/>
    </xf>
    <xf numFmtId="0" fontId="57" fillId="5" borderId="0" xfId="0" applyFont="1" applyFill="1">
      <alignment vertical="center"/>
    </xf>
    <xf numFmtId="0" fontId="56" fillId="0" borderId="0" xfId="0" applyFont="1">
      <alignment vertical="center"/>
    </xf>
    <xf numFmtId="177" fontId="26" fillId="0" borderId="0" xfId="0" applyNumberFormat="1" applyFont="1">
      <alignment vertical="center"/>
    </xf>
    <xf numFmtId="0" fontId="57" fillId="0" borderId="0" xfId="0" applyFont="1">
      <alignment vertical="center"/>
    </xf>
    <xf numFmtId="190" fontId="19" fillId="0" borderId="0" xfId="0" applyNumberFormat="1" applyFont="1">
      <alignment vertical="center"/>
    </xf>
    <xf numFmtId="0" fontId="21" fillId="0" borderId="139" xfId="0" applyFont="1" applyBorder="1" applyAlignment="1">
      <alignment horizontal="center" vertical="center"/>
    </xf>
    <xf numFmtId="184" fontId="19" fillId="0" borderId="139" xfId="0" applyNumberFormat="1" applyFont="1" applyBorder="1" applyAlignment="1">
      <alignment horizontal="center" vertical="center"/>
    </xf>
    <xf numFmtId="184" fontId="19" fillId="0" borderId="139" xfId="0" applyNumberFormat="1" applyFont="1" applyBorder="1">
      <alignment vertical="center"/>
    </xf>
    <xf numFmtId="0" fontId="23" fillId="0" borderId="0" xfId="0" applyFont="1" applyAlignment="1">
      <alignment vertical="center" wrapText="1" shrinkToFit="1"/>
    </xf>
    <xf numFmtId="177" fontId="0" fillId="0" borderId="0" xfId="0" applyNumberFormat="1">
      <alignment vertical="center"/>
    </xf>
    <xf numFmtId="0" fontId="47" fillId="11" borderId="91" xfId="0" applyFont="1" applyFill="1" applyBorder="1" applyAlignment="1">
      <alignment horizontal="center" vertical="center"/>
    </xf>
    <xf numFmtId="0" fontId="46" fillId="11" borderId="196" xfId="0" applyFont="1" applyFill="1" applyBorder="1" applyAlignment="1">
      <alignment horizontal="center" vertical="center" wrapText="1" shrinkToFit="1"/>
    </xf>
    <xf numFmtId="193" fontId="15" fillId="7" borderId="3" xfId="8" applyNumberFormat="1" applyFont="1" applyFill="1" applyBorder="1" applyAlignment="1" applyProtection="1">
      <alignment horizontal="center" vertical="center"/>
    </xf>
    <xf numFmtId="193" fontId="15" fillId="7" borderId="11" xfId="0" applyNumberFormat="1" applyFont="1" applyFill="1" applyBorder="1" applyAlignment="1">
      <alignment horizontal="center" vertical="center"/>
    </xf>
    <xf numFmtId="184" fontId="15" fillId="0" borderId="336" xfId="8" applyNumberFormat="1" applyFont="1" applyFill="1" applyBorder="1" applyAlignment="1" applyProtection="1">
      <alignment horizontal="left" vertical="center" wrapText="1"/>
      <protection locked="0" hidden="1"/>
    </xf>
    <xf numFmtId="184" fontId="15" fillId="0" borderId="69" xfId="8" applyNumberFormat="1" applyFont="1" applyFill="1" applyBorder="1" applyAlignment="1" applyProtection="1">
      <alignment horizontal="left" vertical="center" wrapText="1"/>
      <protection locked="0" hidden="1"/>
    </xf>
    <xf numFmtId="184" fontId="15" fillId="0" borderId="134" xfId="8" applyNumberFormat="1" applyFont="1" applyFill="1" applyBorder="1" applyAlignment="1" applyProtection="1">
      <alignment horizontal="left" vertical="center" wrapText="1"/>
      <protection locked="0" hidden="1"/>
    </xf>
    <xf numFmtId="0" fontId="46" fillId="11" borderId="284" xfId="0" applyFont="1" applyFill="1" applyBorder="1" applyAlignment="1" applyProtection="1">
      <alignment horizontal="left" vertical="center" wrapText="1" shrinkToFit="1"/>
      <protection hidden="1"/>
    </xf>
    <xf numFmtId="0" fontId="46" fillId="11" borderId="285" xfId="0" applyFont="1" applyFill="1" applyBorder="1" applyAlignment="1" applyProtection="1">
      <alignment horizontal="left" vertical="center" wrapText="1" shrinkToFit="1"/>
      <protection hidden="1"/>
    </xf>
    <xf numFmtId="0" fontId="21" fillId="0" borderId="138" xfId="0" applyFont="1" applyBorder="1" applyAlignment="1" applyProtection="1">
      <alignment horizontal="center" vertical="center" wrapText="1" shrinkToFit="1"/>
      <protection hidden="1"/>
    </xf>
    <xf numFmtId="0" fontId="21" fillId="0" borderId="276" xfId="0" applyFont="1" applyBorder="1" applyAlignment="1" applyProtection="1">
      <alignment horizontal="center" vertical="center" wrapText="1" shrinkToFit="1"/>
      <protection hidden="1"/>
    </xf>
    <xf numFmtId="184" fontId="29" fillId="7" borderId="139" xfId="0" applyNumberFormat="1" applyFont="1" applyFill="1" applyBorder="1" applyAlignment="1" applyProtection="1">
      <alignment horizontal="center" vertical="center"/>
      <protection hidden="1"/>
    </xf>
    <xf numFmtId="0" fontId="23" fillId="0" borderId="139" xfId="0" applyFont="1" applyBorder="1" applyAlignment="1" applyProtection="1">
      <alignment horizontal="left" vertical="center" wrapText="1" shrinkToFit="1"/>
      <protection hidden="1"/>
    </xf>
    <xf numFmtId="0" fontId="23" fillId="0" borderId="140" xfId="0" applyFont="1" applyBorder="1" applyAlignment="1" applyProtection="1">
      <alignment horizontal="left" vertical="center" wrapText="1" shrinkToFit="1"/>
      <protection hidden="1"/>
    </xf>
    <xf numFmtId="0" fontId="42" fillId="0" borderId="42" xfId="0" applyFont="1" applyBorder="1" applyAlignment="1" applyProtection="1">
      <alignment horizontal="left" vertical="center" wrapText="1" shrinkToFit="1"/>
      <protection hidden="1"/>
    </xf>
    <xf numFmtId="184" fontId="20" fillId="7" borderId="246" xfId="8" applyNumberFormat="1" applyFont="1" applyFill="1" applyBorder="1" applyAlignment="1" applyProtection="1">
      <alignment horizontal="center" vertical="center" wrapText="1"/>
      <protection hidden="1"/>
    </xf>
    <xf numFmtId="184" fontId="20" fillId="7" borderId="247" xfId="8" applyNumberFormat="1" applyFont="1" applyFill="1" applyBorder="1" applyAlignment="1" applyProtection="1">
      <alignment horizontal="center" vertical="center" wrapText="1"/>
      <protection hidden="1"/>
    </xf>
    <xf numFmtId="186" fontId="23" fillId="13" borderId="249" xfId="1" applyNumberFormat="1" applyFont="1" applyFill="1" applyBorder="1" applyAlignment="1" applyProtection="1">
      <alignment horizontal="center" vertical="center" wrapText="1"/>
      <protection hidden="1"/>
    </xf>
    <xf numFmtId="186" fontId="23" fillId="13" borderId="250" xfId="1" applyNumberFormat="1" applyFont="1" applyFill="1" applyBorder="1" applyAlignment="1" applyProtection="1">
      <alignment horizontal="center" vertical="center" wrapText="1"/>
      <protection hidden="1"/>
    </xf>
    <xf numFmtId="0" fontId="23" fillId="0" borderId="241" xfId="0" applyFont="1" applyBorder="1" applyAlignment="1" applyProtection="1">
      <alignment horizontal="left" vertical="center"/>
      <protection hidden="1"/>
    </xf>
    <xf numFmtId="0" fontId="23" fillId="0" borderId="17" xfId="0" applyFont="1" applyBorder="1" applyAlignment="1" applyProtection="1">
      <alignment horizontal="left" vertical="center"/>
      <protection hidden="1"/>
    </xf>
    <xf numFmtId="0" fontId="23" fillId="0" borderId="241" xfId="0" applyFont="1" applyBorder="1" applyAlignment="1" applyProtection="1">
      <alignment horizontal="left" vertical="center" wrapText="1"/>
      <protection hidden="1"/>
    </xf>
    <xf numFmtId="0" fontId="23" fillId="0" borderId="17" xfId="0" applyFont="1" applyBorder="1" applyAlignment="1" applyProtection="1">
      <alignment horizontal="left" vertical="center" wrapText="1"/>
      <protection hidden="1"/>
    </xf>
    <xf numFmtId="0" fontId="24" fillId="0" borderId="243" xfId="0" applyFont="1" applyBorder="1" applyAlignment="1" applyProtection="1">
      <alignment horizontal="left" vertical="center" wrapText="1"/>
      <protection hidden="1"/>
    </xf>
    <xf numFmtId="0" fontId="24" fillId="0" borderId="174" xfId="0" applyFont="1" applyBorder="1" applyAlignment="1" applyProtection="1">
      <alignment horizontal="left" vertical="center" wrapText="1"/>
      <protection hidden="1"/>
    </xf>
    <xf numFmtId="0" fontId="14" fillId="0" borderId="238" xfId="0" applyFont="1" applyBorder="1" applyAlignment="1" applyProtection="1">
      <alignment horizontal="center" vertical="center"/>
      <protection hidden="1"/>
    </xf>
    <xf numFmtId="0" fontId="14" fillId="0" borderId="239" xfId="0" applyFont="1" applyBorder="1" applyAlignment="1" applyProtection="1">
      <alignment horizontal="center" vertical="center"/>
      <protection hidden="1"/>
    </xf>
    <xf numFmtId="0" fontId="26" fillId="2" borderId="30" xfId="0" applyFont="1" applyFill="1" applyBorder="1" applyAlignment="1" applyProtection="1">
      <alignment horizontal="center" vertical="center" wrapText="1" shrinkToFit="1"/>
      <protection hidden="1"/>
    </xf>
    <xf numFmtId="0" fontId="26" fillId="2" borderId="31" xfId="0" applyFont="1" applyFill="1" applyBorder="1" applyAlignment="1" applyProtection="1">
      <alignment horizontal="center" vertical="center" wrapText="1" shrinkToFit="1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178" fontId="19" fillId="0" borderId="170" xfId="0" applyNumberFormat="1" applyFont="1" applyBorder="1" applyAlignment="1" applyProtection="1">
      <alignment horizontal="center" vertical="center"/>
      <protection hidden="1"/>
    </xf>
    <xf numFmtId="0" fontId="23" fillId="0" borderId="11" xfId="0" applyFont="1" applyBorder="1" applyAlignment="1" applyProtection="1">
      <alignment horizontal="center" vertical="center"/>
      <protection hidden="1"/>
    </xf>
    <xf numFmtId="0" fontId="23" fillId="0" borderId="162" xfId="0" applyFont="1" applyBorder="1" applyAlignment="1" applyProtection="1">
      <alignment horizontal="center" vertical="center"/>
      <protection hidden="1"/>
    </xf>
    <xf numFmtId="0" fontId="23" fillId="0" borderId="4" xfId="0" applyFont="1" applyBorder="1" applyAlignment="1" applyProtection="1">
      <alignment horizontal="center" vertical="center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3" fillId="2" borderId="182" xfId="0" applyFont="1" applyFill="1" applyBorder="1" applyAlignment="1" applyProtection="1">
      <alignment horizontal="center" vertical="center"/>
      <protection locked="0"/>
    </xf>
    <xf numFmtId="0" fontId="23" fillId="2" borderId="183" xfId="0" applyFont="1" applyFill="1" applyBorder="1" applyAlignment="1" applyProtection="1">
      <alignment horizontal="center" vertical="center"/>
      <protection locked="0"/>
    </xf>
    <xf numFmtId="0" fontId="23" fillId="2" borderId="184" xfId="0" applyFont="1" applyFill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hidden="1"/>
    </xf>
    <xf numFmtId="179" fontId="15" fillId="0" borderId="17" xfId="0" applyNumberFormat="1" applyFont="1" applyBorder="1" applyAlignment="1" applyProtection="1">
      <alignment horizontal="center" vertical="center"/>
      <protection hidden="1"/>
    </xf>
    <xf numFmtId="183" fontId="15" fillId="0" borderId="17" xfId="0" applyNumberFormat="1" applyFont="1" applyBorder="1" applyAlignment="1" applyProtection="1">
      <alignment horizontal="center" vertical="center" shrinkToFit="1"/>
      <protection hidden="1"/>
    </xf>
    <xf numFmtId="178" fontId="15" fillId="0" borderId="17" xfId="0" applyNumberFormat="1" applyFont="1" applyBorder="1" applyAlignment="1" applyProtection="1">
      <alignment horizontal="center" vertical="center"/>
      <protection hidden="1"/>
    </xf>
    <xf numFmtId="184" fontId="44" fillId="0" borderId="286" xfId="0" applyNumberFormat="1" applyFont="1" applyBorder="1" applyAlignment="1" applyProtection="1">
      <alignment horizontal="center" vertical="center"/>
      <protection hidden="1"/>
    </xf>
    <xf numFmtId="184" fontId="44" fillId="0" borderId="284" xfId="0" applyNumberFormat="1" applyFont="1" applyBorder="1" applyAlignment="1" applyProtection="1">
      <alignment horizontal="center" vertical="center"/>
      <protection hidden="1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2" borderId="13" xfId="0" applyFont="1" applyFill="1" applyBorder="1" applyAlignment="1" applyProtection="1">
      <alignment horizontal="left" vertical="center"/>
      <protection locked="0"/>
    </xf>
    <xf numFmtId="0" fontId="20" fillId="2" borderId="12" xfId="0" applyFont="1" applyFill="1" applyBorder="1" applyAlignment="1" applyProtection="1">
      <alignment horizontal="left" vertical="center"/>
      <protection locked="0"/>
    </xf>
    <xf numFmtId="0" fontId="21" fillId="2" borderId="260" xfId="0" applyFont="1" applyFill="1" applyBorder="1" applyAlignment="1" applyProtection="1">
      <alignment horizontal="center" vertical="center"/>
      <protection hidden="1"/>
    </xf>
    <xf numFmtId="0" fontId="21" fillId="2" borderId="2" xfId="0" applyFont="1" applyFill="1" applyBorder="1" applyAlignment="1" applyProtection="1">
      <alignment horizontal="center" vertical="center"/>
      <protection hidden="1"/>
    </xf>
    <xf numFmtId="0" fontId="21" fillId="2" borderId="1" xfId="0" applyFont="1" applyFill="1" applyBorder="1" applyAlignment="1" applyProtection="1">
      <alignment horizontal="center" vertical="center"/>
      <protection hidden="1"/>
    </xf>
    <xf numFmtId="0" fontId="47" fillId="11" borderId="198" xfId="0" applyFont="1" applyFill="1" applyBorder="1" applyAlignment="1" applyProtection="1">
      <alignment horizontal="center" vertical="center" wrapText="1" shrinkToFit="1"/>
      <protection hidden="1"/>
    </xf>
    <xf numFmtId="0" fontId="47" fillId="11" borderId="196" xfId="0" applyFont="1" applyFill="1" applyBorder="1" applyAlignment="1" applyProtection="1">
      <alignment horizontal="center" vertical="center" wrapText="1" shrinkToFit="1"/>
      <protection hidden="1"/>
    </xf>
    <xf numFmtId="176" fontId="20" fillId="7" borderId="131" xfId="0" applyNumberFormat="1" applyFont="1" applyFill="1" applyBorder="1" applyAlignment="1" applyProtection="1">
      <alignment horizontal="center" vertical="center"/>
      <protection hidden="1"/>
    </xf>
    <xf numFmtId="176" fontId="20" fillId="7" borderId="69" xfId="0" applyNumberFormat="1" applyFont="1" applyFill="1" applyBorder="1" applyAlignment="1" applyProtection="1">
      <alignment horizontal="center" vertical="center"/>
      <protection hidden="1"/>
    </xf>
    <xf numFmtId="3" fontId="21" fillId="0" borderId="130" xfId="0" applyNumberFormat="1" applyFont="1" applyBorder="1" applyAlignment="1" applyProtection="1">
      <alignment horizontal="center" vertical="center"/>
      <protection hidden="1"/>
    </xf>
    <xf numFmtId="3" fontId="21" fillId="0" borderId="131" xfId="0" applyNumberFormat="1" applyFont="1" applyBorder="1" applyAlignment="1" applyProtection="1">
      <alignment horizontal="center" vertical="center"/>
      <protection hidden="1"/>
    </xf>
    <xf numFmtId="178" fontId="21" fillId="0" borderId="68" xfId="0" applyNumberFormat="1" applyFont="1" applyBorder="1" applyAlignment="1" applyProtection="1">
      <alignment horizontal="center" vertical="center"/>
      <protection hidden="1"/>
    </xf>
    <xf numFmtId="178" fontId="21" fillId="0" borderId="69" xfId="0" applyNumberFormat="1" applyFont="1" applyBorder="1" applyAlignment="1" applyProtection="1">
      <alignment horizontal="center" vertical="center"/>
      <protection hidden="1"/>
    </xf>
    <xf numFmtId="0" fontId="26" fillId="9" borderId="81" xfId="0" applyFont="1" applyFill="1" applyBorder="1" applyAlignment="1" applyProtection="1">
      <alignment horizontal="center" vertical="center"/>
      <protection hidden="1"/>
    </xf>
    <xf numFmtId="0" fontId="26" fillId="9" borderId="83" xfId="0" applyFont="1" applyFill="1" applyBorder="1" applyAlignment="1" applyProtection="1">
      <alignment horizontal="center" vertical="center"/>
      <protection hidden="1"/>
    </xf>
    <xf numFmtId="190" fontId="19" fillId="0" borderId="187" xfId="0" applyNumberFormat="1" applyFont="1" applyBorder="1" applyAlignment="1" applyProtection="1">
      <alignment horizontal="center" vertical="center" wrapText="1" shrinkToFit="1"/>
      <protection hidden="1"/>
    </xf>
    <xf numFmtId="190" fontId="19" fillId="0" borderId="188" xfId="0" applyNumberFormat="1" applyFont="1" applyBorder="1" applyAlignment="1" applyProtection="1">
      <alignment horizontal="center" vertical="center" wrapText="1" shrinkToFit="1"/>
      <protection hidden="1"/>
    </xf>
    <xf numFmtId="0" fontId="26" fillId="10" borderId="24" xfId="0" applyFont="1" applyFill="1" applyBorder="1" applyAlignment="1" applyProtection="1">
      <alignment horizontal="center" vertical="center"/>
      <protection hidden="1"/>
    </xf>
    <xf numFmtId="0" fontId="26" fillId="10" borderId="25" xfId="0" applyFont="1" applyFill="1" applyBorder="1" applyAlignment="1" applyProtection="1">
      <alignment horizontal="center" vertical="center"/>
      <protection hidden="1"/>
    </xf>
    <xf numFmtId="0" fontId="26" fillId="10" borderId="26" xfId="0" applyFont="1" applyFill="1" applyBorder="1" applyAlignment="1" applyProtection="1">
      <alignment horizontal="center" vertical="center"/>
      <protection hidden="1"/>
    </xf>
    <xf numFmtId="0" fontId="26" fillId="0" borderId="181" xfId="0" applyFont="1" applyBorder="1" applyAlignment="1" applyProtection="1">
      <alignment horizontal="center" vertical="center"/>
      <protection hidden="1"/>
    </xf>
    <xf numFmtId="0" fontId="21" fillId="0" borderId="89" xfId="0" applyFont="1" applyBorder="1" applyAlignment="1" applyProtection="1">
      <alignment horizontal="center" vertical="center" wrapText="1" shrinkToFit="1"/>
      <protection hidden="1"/>
    </xf>
    <xf numFmtId="0" fontId="21" fillId="0" borderId="90" xfId="0" applyFont="1" applyBorder="1" applyAlignment="1" applyProtection="1">
      <alignment horizontal="center" vertical="center" wrapText="1" shrinkToFit="1"/>
      <protection hidden="1"/>
    </xf>
    <xf numFmtId="184" fontId="29" fillId="7" borderId="90" xfId="0" applyNumberFormat="1" applyFont="1" applyFill="1" applyBorder="1" applyAlignment="1" applyProtection="1">
      <alignment horizontal="center" vertical="center"/>
      <protection hidden="1"/>
    </xf>
    <xf numFmtId="184" fontId="20" fillId="7" borderId="25" xfId="0" applyNumberFormat="1" applyFont="1" applyFill="1" applyBorder="1" applyAlignment="1" applyProtection="1">
      <alignment horizontal="center" vertical="center"/>
      <protection hidden="1"/>
    </xf>
    <xf numFmtId="180" fontId="20" fillId="7" borderId="25" xfId="0" applyNumberFormat="1" applyFont="1" applyFill="1" applyBorder="1" applyAlignment="1" applyProtection="1">
      <alignment horizontal="center" vertical="center"/>
      <protection hidden="1"/>
    </xf>
    <xf numFmtId="184" fontId="19" fillId="9" borderId="70" xfId="0" applyNumberFormat="1" applyFont="1" applyFill="1" applyBorder="1" applyAlignment="1" applyProtection="1">
      <alignment horizontal="center" vertical="center"/>
      <protection hidden="1"/>
    </xf>
    <xf numFmtId="184" fontId="19" fillId="9" borderId="23" xfId="0" applyNumberFormat="1" applyFont="1" applyFill="1" applyBorder="1" applyAlignment="1" applyProtection="1">
      <alignment horizontal="center" vertical="center"/>
      <protection hidden="1"/>
    </xf>
    <xf numFmtId="0" fontId="21" fillId="10" borderId="96" xfId="0" applyFont="1" applyFill="1" applyBorder="1" applyAlignment="1" applyProtection="1">
      <alignment horizontal="center" vertical="center" wrapText="1" shrinkToFit="1"/>
      <protection hidden="1"/>
    </xf>
    <xf numFmtId="0" fontId="21" fillId="10" borderId="98" xfId="0" applyFont="1" applyFill="1" applyBorder="1" applyAlignment="1" applyProtection="1">
      <alignment horizontal="center" vertical="center" wrapText="1" shrinkToFit="1"/>
      <protection hidden="1"/>
    </xf>
    <xf numFmtId="0" fontId="21" fillId="0" borderId="135" xfId="0" applyFont="1" applyBorder="1" applyAlignment="1" applyProtection="1">
      <alignment horizontal="center" vertical="center"/>
      <protection hidden="1"/>
    </xf>
    <xf numFmtId="0" fontId="21" fillId="0" borderId="136" xfId="0" applyFont="1" applyBorder="1" applyAlignment="1" applyProtection="1">
      <alignment horizontal="center" vertical="center"/>
      <protection hidden="1"/>
    </xf>
    <xf numFmtId="177" fontId="59" fillId="0" borderId="11" xfId="0" applyNumberFormat="1" applyFont="1" applyBorder="1" applyAlignment="1" applyProtection="1">
      <alignment horizontal="center" vertical="center" wrapText="1"/>
      <protection hidden="1"/>
    </xf>
    <xf numFmtId="177" fontId="59" fillId="0" borderId="4" xfId="0" applyNumberFormat="1" applyFont="1" applyBorder="1" applyAlignment="1" applyProtection="1">
      <alignment horizontal="center" vertical="center" wrapText="1"/>
      <protection hidden="1"/>
    </xf>
    <xf numFmtId="177" fontId="59" fillId="0" borderId="10" xfId="0" applyNumberFormat="1" applyFont="1" applyBorder="1" applyAlignment="1" applyProtection="1">
      <alignment horizontal="center" vertical="center" wrapText="1"/>
      <protection hidden="1"/>
    </xf>
    <xf numFmtId="177" fontId="59" fillId="0" borderId="9" xfId="0" applyNumberFormat="1" applyFont="1" applyBorder="1" applyAlignment="1" applyProtection="1">
      <alignment horizontal="center" vertical="center" wrapText="1"/>
      <protection hidden="1"/>
    </xf>
    <xf numFmtId="177" fontId="59" fillId="0" borderId="0" xfId="0" applyNumberFormat="1" applyFont="1" applyAlignment="1" applyProtection="1">
      <alignment horizontal="center" vertical="center" wrapText="1"/>
      <protection hidden="1"/>
    </xf>
    <xf numFmtId="177" fontId="59" fillId="0" borderId="8" xfId="0" applyNumberFormat="1" applyFont="1" applyBorder="1" applyAlignment="1" applyProtection="1">
      <alignment horizontal="center" vertical="center" wrapText="1"/>
      <protection hidden="1"/>
    </xf>
    <xf numFmtId="177" fontId="59" fillId="0" borderId="7" xfId="0" applyNumberFormat="1" applyFont="1" applyBorder="1" applyAlignment="1" applyProtection="1">
      <alignment horizontal="center" vertical="center" wrapText="1"/>
      <protection hidden="1"/>
    </xf>
    <xf numFmtId="177" fontId="59" fillId="0" borderId="6" xfId="0" applyNumberFormat="1" applyFont="1" applyBorder="1" applyAlignment="1" applyProtection="1">
      <alignment horizontal="center" vertical="center" wrapText="1"/>
      <protection hidden="1"/>
    </xf>
    <xf numFmtId="177" fontId="59" fillId="0" borderId="5" xfId="0" applyNumberFormat="1" applyFont="1" applyBorder="1" applyAlignment="1" applyProtection="1">
      <alignment horizontal="center" vertical="center" wrapText="1"/>
      <protection hidden="1"/>
    </xf>
    <xf numFmtId="190" fontId="19" fillId="0" borderId="192" xfId="0" applyNumberFormat="1" applyFont="1" applyBorder="1" applyAlignment="1" applyProtection="1">
      <alignment horizontal="center" vertical="center"/>
      <protection hidden="1"/>
    </xf>
    <xf numFmtId="190" fontId="19" fillId="0" borderId="4" xfId="0" applyNumberFormat="1" applyFont="1" applyBorder="1" applyAlignment="1" applyProtection="1">
      <alignment horizontal="center" vertical="center"/>
      <protection hidden="1"/>
    </xf>
    <xf numFmtId="190" fontId="19" fillId="0" borderId="118" xfId="0" applyNumberFormat="1" applyFont="1" applyBorder="1" applyAlignment="1" applyProtection="1">
      <alignment horizontal="center" vertical="center"/>
      <protection hidden="1"/>
    </xf>
    <xf numFmtId="0" fontId="14" fillId="2" borderId="161" xfId="1" applyFont="1" applyFill="1" applyBorder="1" applyAlignment="1">
      <alignment horizontal="center" vertical="center" shrinkToFit="1"/>
    </xf>
    <xf numFmtId="0" fontId="14" fillId="2" borderId="2" xfId="1" applyFont="1" applyFill="1" applyBorder="1" applyAlignment="1">
      <alignment horizontal="center" vertical="center" shrinkToFit="1"/>
    </xf>
    <xf numFmtId="0" fontId="14" fillId="2" borderId="162" xfId="1" applyFont="1" applyFill="1" applyBorder="1" applyAlignment="1">
      <alignment horizontal="center" vertical="center" shrinkToFit="1"/>
    </xf>
    <xf numFmtId="0" fontId="20" fillId="7" borderId="2" xfId="0" applyFont="1" applyFill="1" applyBorder="1" applyAlignment="1">
      <alignment horizontal="center" vertical="center"/>
    </xf>
    <xf numFmtId="0" fontId="14" fillId="2" borderId="163" xfId="1" applyFont="1" applyFill="1" applyBorder="1" applyAlignment="1">
      <alignment horizontal="center" vertical="center" shrinkToFit="1"/>
    </xf>
    <xf numFmtId="0" fontId="14" fillId="2" borderId="166" xfId="1" applyFont="1" applyFill="1" applyBorder="1" applyAlignment="1">
      <alignment horizontal="center" vertical="center" shrinkToFit="1"/>
    </xf>
    <xf numFmtId="0" fontId="14" fillId="2" borderId="164" xfId="1" applyFont="1" applyFill="1" applyBorder="1" applyAlignment="1">
      <alignment horizontal="center" vertical="center" shrinkToFit="1"/>
    </xf>
    <xf numFmtId="0" fontId="23" fillId="0" borderId="0" xfId="0" applyFont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3" fillId="0" borderId="10" xfId="0" applyFont="1" applyBorder="1" applyAlignment="1">
      <alignment horizontal="right" vertical="center"/>
    </xf>
    <xf numFmtId="181" fontId="28" fillId="7" borderId="3" xfId="0" applyNumberFormat="1" applyFont="1" applyFill="1" applyBorder="1" applyAlignment="1">
      <alignment horizontal="center" vertical="center"/>
    </xf>
    <xf numFmtId="181" fontId="28" fillId="7" borderId="2" xfId="0" applyNumberFormat="1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81" fontId="20" fillId="7" borderId="105" xfId="1" applyNumberFormat="1" applyFont="1" applyFill="1" applyBorder="1" applyAlignment="1">
      <alignment horizontal="center" vertical="center" wrapText="1"/>
    </xf>
    <xf numFmtId="181" fontId="20" fillId="7" borderId="13" xfId="1" applyNumberFormat="1" applyFont="1" applyFill="1" applyBorder="1" applyAlignment="1">
      <alignment horizontal="center" vertical="center" wrapText="1"/>
    </xf>
    <xf numFmtId="180" fontId="15" fillId="0" borderId="2" xfId="0" applyNumberFormat="1" applyFont="1" applyBorder="1" applyAlignment="1">
      <alignment horizontal="center" vertical="center" wrapText="1"/>
    </xf>
    <xf numFmtId="180" fontId="15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78" fontId="19" fillId="0" borderId="85" xfId="0" applyNumberFormat="1" applyFont="1" applyBorder="1" applyAlignment="1">
      <alignment horizontal="center" vertical="center"/>
    </xf>
    <xf numFmtId="176" fontId="20" fillId="12" borderId="131" xfId="0" applyNumberFormat="1" applyFont="1" applyFill="1" applyBorder="1" applyAlignment="1">
      <alignment horizontal="center" vertical="center"/>
    </xf>
    <xf numFmtId="0" fontId="21" fillId="8" borderId="215" xfId="0" applyFont="1" applyFill="1" applyBorder="1" applyAlignment="1">
      <alignment horizontal="center" vertical="center" wrapText="1" shrinkToFit="1"/>
    </xf>
    <xf numFmtId="0" fontId="21" fillId="8" borderId="216" xfId="0" applyFont="1" applyFill="1" applyBorder="1" applyAlignment="1">
      <alignment horizontal="center" vertical="center" wrapText="1" shrinkToFit="1"/>
    </xf>
    <xf numFmtId="0" fontId="42" fillId="0" borderId="0" xfId="0" applyFont="1" applyAlignment="1">
      <alignment horizontal="left"/>
    </xf>
    <xf numFmtId="180" fontId="15" fillId="10" borderId="100" xfId="0" applyNumberFormat="1" applyFont="1" applyFill="1" applyBorder="1" applyAlignment="1" applyProtection="1">
      <alignment horizontal="center" vertical="center" wrapText="1"/>
      <protection hidden="1"/>
    </xf>
    <xf numFmtId="180" fontId="15" fillId="10" borderId="97" xfId="0" applyNumberFormat="1" applyFont="1" applyFill="1" applyBorder="1" applyAlignment="1" applyProtection="1">
      <alignment horizontal="center" vertical="center" wrapText="1"/>
      <protection hidden="1"/>
    </xf>
    <xf numFmtId="180" fontId="15" fillId="10" borderId="101" xfId="0" applyNumberFormat="1" applyFont="1" applyFill="1" applyBorder="1" applyAlignment="1" applyProtection="1">
      <alignment horizontal="center" vertical="center" wrapText="1"/>
      <protection hidden="1"/>
    </xf>
    <xf numFmtId="180" fontId="15" fillId="0" borderId="2" xfId="0" applyNumberFormat="1" applyFont="1" applyBorder="1" applyAlignment="1" applyProtection="1">
      <alignment horizontal="center" vertical="center" wrapText="1"/>
      <protection hidden="1"/>
    </xf>
    <xf numFmtId="180" fontId="15" fillId="0" borderId="162" xfId="0" applyNumberFormat="1" applyFont="1" applyBorder="1" applyAlignment="1" applyProtection="1">
      <alignment horizontal="center" vertical="center" wrapText="1"/>
      <protection hidden="1"/>
    </xf>
    <xf numFmtId="189" fontId="20" fillId="0" borderId="203" xfId="0" applyNumberFormat="1" applyFont="1" applyBorder="1" applyAlignment="1" applyProtection="1">
      <alignment horizontal="center" vertical="center"/>
      <protection hidden="1"/>
    </xf>
    <xf numFmtId="182" fontId="21" fillId="0" borderId="25" xfId="0" applyNumberFormat="1" applyFont="1" applyBorder="1" applyAlignment="1" applyProtection="1">
      <alignment horizontal="center" vertical="center"/>
      <protection hidden="1"/>
    </xf>
    <xf numFmtId="0" fontId="14" fillId="2" borderId="159" xfId="1" applyFont="1" applyFill="1" applyBorder="1" applyAlignment="1">
      <alignment horizontal="center" vertical="center" shrinkToFit="1"/>
    </xf>
    <xf numFmtId="0" fontId="14" fillId="2" borderId="165" xfId="1" applyFont="1" applyFill="1" applyBorder="1" applyAlignment="1">
      <alignment horizontal="center" vertical="center" shrinkToFit="1"/>
    </xf>
    <xf numFmtId="0" fontId="14" fillId="2" borderId="160" xfId="1" applyFont="1" applyFill="1" applyBorder="1" applyAlignment="1">
      <alignment horizontal="center" vertical="center" shrinkToFit="1"/>
    </xf>
    <xf numFmtId="190" fontId="19" fillId="0" borderId="189" xfId="8" applyNumberFormat="1" applyFont="1" applyFill="1" applyBorder="1" applyAlignment="1" applyProtection="1">
      <alignment horizontal="center" vertical="center"/>
      <protection hidden="1"/>
    </xf>
    <xf numFmtId="190" fontId="19" fillId="0" borderId="190" xfId="8" applyNumberFormat="1" applyFont="1" applyFill="1" applyBorder="1" applyAlignment="1" applyProtection="1">
      <alignment horizontal="center" vertical="center"/>
      <protection hidden="1"/>
    </xf>
    <xf numFmtId="190" fontId="19" fillId="0" borderId="191" xfId="8" applyNumberFormat="1" applyFont="1" applyFill="1" applyBorder="1" applyAlignment="1" applyProtection="1">
      <alignment horizontal="center" vertical="center"/>
      <protection hidden="1"/>
    </xf>
    <xf numFmtId="0" fontId="26" fillId="9" borderId="130" xfId="0" applyFont="1" applyFill="1" applyBorder="1" applyAlignment="1" applyProtection="1">
      <alignment horizontal="center" vertical="center"/>
      <protection hidden="1"/>
    </xf>
    <xf numFmtId="0" fontId="26" fillId="9" borderId="131" xfId="0" applyFont="1" applyFill="1" applyBorder="1" applyAlignment="1" applyProtection="1">
      <alignment horizontal="center" vertical="center"/>
      <protection hidden="1"/>
    </xf>
    <xf numFmtId="0" fontId="26" fillId="9" borderId="132" xfId="0" applyFont="1" applyFill="1" applyBorder="1" applyAlignment="1" applyProtection="1">
      <alignment horizontal="center" vertical="center"/>
      <protection hidden="1"/>
    </xf>
    <xf numFmtId="190" fontId="19" fillId="0" borderId="300" xfId="0" applyNumberFormat="1" applyFont="1" applyBorder="1" applyAlignment="1" applyProtection="1">
      <alignment horizontal="center" vertical="center" wrapText="1" shrinkToFit="1"/>
      <protection hidden="1"/>
    </xf>
    <xf numFmtId="190" fontId="19" fillId="0" borderId="280" xfId="0" applyNumberFormat="1" applyFont="1" applyBorder="1" applyAlignment="1" applyProtection="1">
      <alignment horizontal="center" vertical="center" wrapText="1" shrinkToFit="1"/>
      <protection hidden="1"/>
    </xf>
    <xf numFmtId="190" fontId="19" fillId="0" borderId="281" xfId="0" applyNumberFormat="1" applyFont="1" applyBorder="1" applyAlignment="1" applyProtection="1">
      <alignment horizontal="center" vertical="center" wrapText="1" shrinkToFit="1"/>
      <protection hidden="1"/>
    </xf>
    <xf numFmtId="0" fontId="0" fillId="0" borderId="279" xfId="0" applyBorder="1" applyAlignment="1" applyProtection="1">
      <alignment horizontal="center" vertical="center"/>
      <protection hidden="1"/>
    </xf>
    <xf numFmtId="184" fontId="19" fillId="0" borderId="90" xfId="0" applyNumberFormat="1" applyFont="1" applyBorder="1" applyAlignment="1" applyProtection="1">
      <alignment horizontal="center" vertical="center"/>
      <protection hidden="1"/>
    </xf>
    <xf numFmtId="184" fontId="19" fillId="8" borderId="216" xfId="0" applyNumberFormat="1" applyFont="1" applyFill="1" applyBorder="1" applyAlignment="1">
      <alignment horizontal="center" vertical="center"/>
    </xf>
    <xf numFmtId="184" fontId="19" fillId="8" borderId="108" xfId="0" applyNumberFormat="1" applyFont="1" applyFill="1" applyBorder="1" applyAlignment="1">
      <alignment horizontal="center" vertical="center"/>
    </xf>
    <xf numFmtId="178" fontId="15" fillId="8" borderId="109" xfId="0" applyNumberFormat="1" applyFont="1" applyFill="1" applyBorder="1" applyAlignment="1">
      <alignment horizontal="left" vertical="center" shrinkToFit="1"/>
    </xf>
    <xf numFmtId="178" fontId="15" fillId="8" borderId="216" xfId="0" applyNumberFormat="1" applyFont="1" applyFill="1" applyBorder="1" applyAlignment="1">
      <alignment horizontal="left" vertical="center" shrinkToFit="1"/>
    </xf>
    <xf numFmtId="178" fontId="15" fillId="8" borderId="217" xfId="0" applyNumberFormat="1" applyFont="1" applyFill="1" applyBorder="1" applyAlignment="1">
      <alignment horizontal="left" vertical="center" shrinkToFit="1"/>
    </xf>
    <xf numFmtId="177" fontId="26" fillId="16" borderId="182" xfId="0" applyNumberFormat="1" applyFont="1" applyFill="1" applyBorder="1" applyAlignment="1" applyProtection="1">
      <alignment horizontal="center" vertical="center" wrapText="1"/>
      <protection hidden="1"/>
    </xf>
    <xf numFmtId="177" fontId="26" fillId="16" borderId="183" xfId="0" applyNumberFormat="1" applyFont="1" applyFill="1" applyBorder="1" applyAlignment="1" applyProtection="1">
      <alignment horizontal="center" vertical="center" wrapText="1"/>
      <protection hidden="1"/>
    </xf>
    <xf numFmtId="177" fontId="26" fillId="16" borderId="184" xfId="0" applyNumberFormat="1" applyFont="1" applyFill="1" applyBorder="1" applyAlignment="1" applyProtection="1">
      <alignment horizontal="center" vertical="center" wrapText="1"/>
      <protection hidden="1"/>
    </xf>
    <xf numFmtId="0" fontId="23" fillId="0" borderId="1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80" fontId="20" fillId="12" borderId="294" xfId="0" applyNumberFormat="1" applyFont="1" applyFill="1" applyBorder="1" applyAlignment="1">
      <alignment horizontal="center" vertical="center"/>
    </xf>
    <xf numFmtId="184" fontId="15" fillId="12" borderId="294" xfId="0" applyNumberFormat="1" applyFont="1" applyFill="1" applyBorder="1" applyAlignment="1">
      <alignment horizontal="center" vertical="center"/>
    </xf>
    <xf numFmtId="189" fontId="20" fillId="12" borderId="296" xfId="0" applyNumberFormat="1" applyFont="1" applyFill="1" applyBorder="1" applyAlignment="1">
      <alignment horizontal="center" vertical="center"/>
    </xf>
    <xf numFmtId="189" fontId="20" fillId="12" borderId="203" xfId="0" applyNumberFormat="1" applyFont="1" applyFill="1" applyBorder="1" applyAlignment="1">
      <alignment horizontal="center" vertical="center"/>
    </xf>
    <xf numFmtId="0" fontId="15" fillId="0" borderId="111" xfId="0" applyFont="1" applyBorder="1" applyAlignment="1">
      <alignment horizontal="center" vertical="center" wrapText="1" shrinkToFit="1"/>
    </xf>
    <xf numFmtId="0" fontId="15" fillId="0" borderId="107" xfId="0" applyFont="1" applyBorder="1" applyAlignment="1">
      <alignment horizontal="center" vertical="center" wrapText="1" shrinkToFit="1"/>
    </xf>
    <xf numFmtId="0" fontId="15" fillId="0" borderId="200" xfId="0" applyFont="1" applyBorder="1" applyAlignment="1">
      <alignment horizontal="center" vertical="center" wrapText="1" shrinkToFit="1"/>
    </xf>
    <xf numFmtId="0" fontId="15" fillId="0" borderId="201" xfId="0" applyFont="1" applyBorder="1" applyAlignment="1">
      <alignment horizontal="center" vertical="center" wrapText="1" shrinkToFit="1"/>
    </xf>
    <xf numFmtId="180" fontId="20" fillId="12" borderId="110" xfId="0" applyNumberFormat="1" applyFont="1" applyFill="1" applyBorder="1" applyAlignment="1">
      <alignment horizontal="center" vertical="center"/>
    </xf>
    <xf numFmtId="184" fontId="15" fillId="12" borderId="110" xfId="0" applyNumberFormat="1" applyFont="1" applyFill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184" fontId="20" fillId="12" borderId="28" xfId="8" applyNumberFormat="1" applyFont="1" applyFill="1" applyBorder="1" applyAlignment="1" applyProtection="1">
      <alignment horizontal="center" vertical="center" wrapText="1"/>
    </xf>
    <xf numFmtId="180" fontId="15" fillId="0" borderId="103" xfId="0" applyNumberFormat="1" applyFont="1" applyBorder="1" applyAlignment="1">
      <alignment horizontal="center" vertical="center" wrapText="1"/>
    </xf>
    <xf numFmtId="180" fontId="15" fillId="0" borderId="28" xfId="0" applyNumberFormat="1" applyFont="1" applyBorder="1" applyAlignment="1">
      <alignment horizontal="center" vertical="center" wrapText="1"/>
    </xf>
    <xf numFmtId="180" fontId="15" fillId="0" borderId="29" xfId="0" applyNumberFormat="1" applyFont="1" applyBorder="1" applyAlignment="1">
      <alignment horizontal="center" vertical="center" wrapText="1"/>
    </xf>
    <xf numFmtId="191" fontId="28" fillId="2" borderId="14" xfId="0" applyNumberFormat="1" applyFont="1" applyFill="1" applyBorder="1" applyAlignment="1" applyProtection="1">
      <alignment horizontal="center" vertical="center"/>
      <protection locked="0"/>
    </xf>
    <xf numFmtId="191" fontId="28" fillId="2" borderId="13" xfId="0" applyNumberFormat="1" applyFont="1" applyFill="1" applyBorder="1" applyAlignment="1" applyProtection="1">
      <alignment horizontal="center" vertical="center"/>
      <protection locked="0"/>
    </xf>
    <xf numFmtId="191" fontId="28" fillId="2" borderId="12" xfId="0" applyNumberFormat="1" applyFont="1" applyFill="1" applyBorder="1" applyAlignment="1" applyProtection="1">
      <alignment horizontal="center" vertical="center"/>
      <protection locked="0"/>
    </xf>
    <xf numFmtId="192" fontId="28" fillId="2" borderId="3" xfId="0" applyNumberFormat="1" applyFont="1" applyFill="1" applyBorder="1" applyAlignment="1">
      <alignment horizontal="center" vertical="center"/>
    </xf>
    <xf numFmtId="192" fontId="28" fillId="2" borderId="2" xfId="0" applyNumberFormat="1" applyFont="1" applyFill="1" applyBorder="1" applyAlignment="1">
      <alignment horizontal="center" vertical="center"/>
    </xf>
    <xf numFmtId="192" fontId="28" fillId="2" borderId="1" xfId="0" applyNumberFormat="1" applyFont="1" applyFill="1" applyBorder="1" applyAlignment="1">
      <alignment horizontal="center" vertical="center"/>
    </xf>
    <xf numFmtId="190" fontId="26" fillId="0" borderId="3" xfId="0" applyNumberFormat="1" applyFont="1" applyBorder="1" applyAlignment="1" applyProtection="1">
      <alignment horizontal="center" vertical="center"/>
      <protection hidden="1"/>
    </xf>
    <xf numFmtId="190" fontId="26" fillId="0" borderId="2" xfId="0" applyNumberFormat="1" applyFont="1" applyBorder="1" applyAlignment="1" applyProtection="1">
      <alignment horizontal="center" vertical="center"/>
      <protection hidden="1"/>
    </xf>
    <xf numFmtId="190" fontId="26" fillId="0" borderId="1" xfId="0" applyNumberFormat="1" applyFont="1" applyBorder="1" applyAlignment="1" applyProtection="1">
      <alignment horizontal="center" vertical="center"/>
      <protection hidden="1"/>
    </xf>
    <xf numFmtId="0" fontId="23" fillId="0" borderId="9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190" fontId="26" fillId="0" borderId="3" xfId="0" applyNumberFormat="1" applyFont="1" applyBorder="1" applyAlignment="1">
      <alignment horizontal="center" vertical="center" shrinkToFit="1"/>
    </xf>
    <xf numFmtId="190" fontId="26" fillId="0" borderId="2" xfId="0" applyNumberFormat="1" applyFont="1" applyBorder="1" applyAlignment="1">
      <alignment horizontal="center" vertical="center" shrinkToFit="1"/>
    </xf>
    <xf numFmtId="0" fontId="38" fillId="0" borderId="0" xfId="0" applyFont="1" applyAlignment="1">
      <alignment horizontal="center" vertical="top" textRotation="255"/>
    </xf>
    <xf numFmtId="179" fontId="15" fillId="0" borderId="3" xfId="0" applyNumberFormat="1" applyFont="1" applyBorder="1" applyAlignment="1">
      <alignment horizontal="center" vertical="center"/>
    </xf>
    <xf numFmtId="179" fontId="15" fillId="0" borderId="1" xfId="0" applyNumberFormat="1" applyFont="1" applyBorder="1" applyAlignment="1">
      <alignment horizontal="center" vertical="center"/>
    </xf>
    <xf numFmtId="178" fontId="15" fillId="0" borderId="3" xfId="0" applyNumberFormat="1" applyFont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/>
    </xf>
    <xf numFmtId="178" fontId="21" fillId="0" borderId="171" xfId="0" applyNumberFormat="1" applyFont="1" applyBorder="1" applyAlignment="1">
      <alignment horizontal="center" vertical="center"/>
    </xf>
    <xf numFmtId="178" fontId="21" fillId="0" borderId="173" xfId="0" applyNumberFormat="1" applyFont="1" applyBorder="1" applyAlignment="1">
      <alignment horizontal="center" vertical="center"/>
    </xf>
    <xf numFmtId="184" fontId="20" fillId="7" borderId="41" xfId="8" applyNumberFormat="1" applyFont="1" applyFill="1" applyBorder="1" applyAlignment="1" applyProtection="1">
      <alignment horizontal="center" vertical="center" wrapText="1"/>
    </xf>
    <xf numFmtId="184" fontId="20" fillId="7" borderId="93" xfId="8" applyNumberFormat="1" applyFont="1" applyFill="1" applyBorder="1" applyAlignment="1" applyProtection="1">
      <alignment horizontal="center" vertical="center" wrapText="1"/>
    </xf>
    <xf numFmtId="186" fontId="15" fillId="13" borderId="93" xfId="1" applyNumberFormat="1" applyFont="1" applyFill="1" applyBorder="1" applyAlignment="1">
      <alignment horizontal="center" vertical="center" wrapText="1"/>
    </xf>
    <xf numFmtId="186" fontId="15" fillId="13" borderId="124" xfId="1" applyNumberFormat="1" applyFont="1" applyFill="1" applyBorder="1" applyAlignment="1">
      <alignment horizontal="center" vertical="center" wrapText="1"/>
    </xf>
    <xf numFmtId="178" fontId="21" fillId="0" borderId="3" xfId="0" applyNumberFormat="1" applyFont="1" applyBorder="1" applyAlignment="1">
      <alignment horizontal="center" vertical="center"/>
    </xf>
    <xf numFmtId="178" fontId="21" fillId="0" borderId="2" xfId="0" applyNumberFormat="1" applyFont="1" applyBorder="1" applyAlignment="1">
      <alignment horizontal="center" vertical="center"/>
    </xf>
    <xf numFmtId="178" fontId="21" fillId="0" borderId="1" xfId="0" applyNumberFormat="1" applyFont="1" applyBorder="1" applyAlignment="1">
      <alignment horizontal="center" vertical="center"/>
    </xf>
    <xf numFmtId="178" fontId="21" fillId="12" borderId="3" xfId="0" applyNumberFormat="1" applyFont="1" applyFill="1" applyBorder="1" applyAlignment="1">
      <alignment horizontal="center" vertical="center"/>
    </xf>
    <xf numFmtId="178" fontId="21" fillId="12" borderId="2" xfId="0" applyNumberFormat="1" applyFont="1" applyFill="1" applyBorder="1" applyAlignment="1">
      <alignment horizontal="center" vertical="center"/>
    </xf>
    <xf numFmtId="178" fontId="21" fillId="12" borderId="1" xfId="0" applyNumberFormat="1" applyFont="1" applyFill="1" applyBorder="1" applyAlignment="1">
      <alignment horizontal="center" vertical="center"/>
    </xf>
    <xf numFmtId="178" fontId="15" fillId="0" borderId="2" xfId="0" applyNumberFormat="1" applyFont="1" applyBorder="1" applyAlignment="1">
      <alignment horizontal="center" vertical="center"/>
    </xf>
    <xf numFmtId="0" fontId="26" fillId="13" borderId="40" xfId="0" applyFont="1" applyFill="1" applyBorder="1" applyAlignment="1">
      <alignment horizontal="center" vertical="center" wrapText="1"/>
    </xf>
    <xf numFmtId="0" fontId="26" fillId="13" borderId="41" xfId="0" applyFont="1" applyFill="1" applyBorder="1" applyAlignment="1">
      <alignment horizontal="center" vertical="center"/>
    </xf>
    <xf numFmtId="0" fontId="24" fillId="0" borderId="171" xfId="0" applyFont="1" applyBorder="1" applyAlignment="1">
      <alignment horizontal="center" vertical="center" wrapText="1"/>
    </xf>
    <xf numFmtId="0" fontId="24" fillId="0" borderId="172" xfId="0" applyFont="1" applyBorder="1" applyAlignment="1">
      <alignment horizontal="center" vertical="center" wrapText="1"/>
    </xf>
    <xf numFmtId="183" fontId="15" fillId="0" borderId="3" xfId="0" applyNumberFormat="1" applyFont="1" applyBorder="1" applyAlignment="1">
      <alignment horizontal="center" vertical="center"/>
    </xf>
    <xf numFmtId="183" fontId="15" fillId="0" borderId="2" xfId="0" applyNumberFormat="1" applyFont="1" applyBorder="1" applyAlignment="1">
      <alignment horizontal="center" vertical="center"/>
    </xf>
    <xf numFmtId="183" fontId="15" fillId="0" borderId="1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3" fillId="0" borderId="3" xfId="0" applyFont="1" applyBorder="1" applyAlignment="1">
      <alignment horizontal="left" vertical="center" shrinkToFit="1"/>
    </xf>
    <xf numFmtId="0" fontId="23" fillId="0" borderId="2" xfId="0" applyFont="1" applyBorder="1" applyAlignment="1">
      <alignment horizontal="left" vertical="center" shrinkToFit="1"/>
    </xf>
    <xf numFmtId="0" fontId="23" fillId="0" borderId="1" xfId="0" applyFont="1" applyBorder="1" applyAlignment="1">
      <alignment horizontal="left" vertical="center" shrinkToFit="1"/>
    </xf>
    <xf numFmtId="0" fontId="32" fillId="0" borderId="11" xfId="0" applyFont="1" applyBorder="1" applyAlignment="1">
      <alignment horizontal="center" vertical="center" textRotation="255" wrapText="1"/>
    </xf>
    <xf numFmtId="0" fontId="32" fillId="0" borderId="9" xfId="0" applyFont="1" applyBorder="1" applyAlignment="1">
      <alignment horizontal="center" vertical="center" textRotation="255" wrapText="1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textRotation="255"/>
    </xf>
    <xf numFmtId="0" fontId="26" fillId="0" borderId="19" xfId="0" applyFont="1" applyBorder="1" applyAlignment="1">
      <alignment horizontal="center" vertical="center" textRotation="255"/>
    </xf>
    <xf numFmtId="0" fontId="26" fillId="0" borderId="20" xfId="0" applyFont="1" applyBorder="1" applyAlignment="1">
      <alignment horizontal="center" vertical="center" textRotation="255"/>
    </xf>
    <xf numFmtId="0" fontId="36" fillId="3" borderId="77" xfId="0" applyFont="1" applyFill="1" applyBorder="1" applyAlignment="1">
      <alignment horizontal="left" vertical="center" indent="1"/>
    </xf>
    <xf numFmtId="0" fontId="36" fillId="3" borderId="78" xfId="0" applyFont="1" applyFill="1" applyBorder="1" applyAlignment="1">
      <alignment horizontal="left" vertical="center" indent="1"/>
    </xf>
    <xf numFmtId="0" fontId="36" fillId="3" borderId="79" xfId="0" applyFont="1" applyFill="1" applyBorder="1" applyAlignment="1">
      <alignment horizontal="left" vertical="center" inden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30" fillId="2" borderId="143" xfId="1" applyFont="1" applyFill="1" applyBorder="1" applyAlignment="1">
      <alignment horizontal="left" vertical="center"/>
    </xf>
    <xf numFmtId="0" fontId="30" fillId="2" borderId="167" xfId="1" applyFont="1" applyFill="1" applyBorder="1" applyAlignment="1">
      <alignment horizontal="left" vertical="center"/>
    </xf>
    <xf numFmtId="0" fontId="30" fillId="2" borderId="144" xfId="1" applyFont="1" applyFill="1" applyBorder="1" applyAlignment="1">
      <alignment horizontal="left" vertical="center"/>
    </xf>
    <xf numFmtId="38" fontId="36" fillId="2" borderId="144" xfId="8" applyFont="1" applyFill="1" applyBorder="1" applyAlignment="1" applyProtection="1">
      <alignment horizontal="center" vertical="center"/>
    </xf>
    <xf numFmtId="38" fontId="36" fillId="2" borderId="145" xfId="8" applyFont="1" applyFill="1" applyBorder="1" applyAlignment="1" applyProtection="1">
      <alignment horizontal="center" vertical="center"/>
    </xf>
    <xf numFmtId="0" fontId="23" fillId="2" borderId="146" xfId="1" applyFont="1" applyFill="1" applyBorder="1" applyAlignment="1">
      <alignment horizontal="left" vertical="center"/>
    </xf>
    <xf numFmtId="0" fontId="23" fillId="2" borderId="1" xfId="1" applyFont="1" applyFill="1" applyBorder="1" applyAlignment="1">
      <alignment horizontal="left" vertical="center"/>
    </xf>
    <xf numFmtId="0" fontId="23" fillId="2" borderId="17" xfId="1" applyFont="1" applyFill="1" applyBorder="1" applyAlignment="1">
      <alignment horizontal="left" vertical="center"/>
    </xf>
    <xf numFmtId="38" fontId="15" fillId="2" borderId="17" xfId="8" applyFont="1" applyFill="1" applyBorder="1" applyAlignment="1" applyProtection="1">
      <alignment horizontal="center" vertical="center"/>
    </xf>
    <xf numFmtId="38" fontId="15" fillId="2" borderId="147" xfId="8" applyFont="1" applyFill="1" applyBorder="1" applyAlignment="1" applyProtection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189" fontId="20" fillId="7" borderId="54" xfId="0" applyNumberFormat="1" applyFont="1" applyFill="1" applyBorder="1" applyAlignment="1">
      <alignment horizontal="center" vertical="center" wrapText="1"/>
    </xf>
    <xf numFmtId="189" fontId="20" fillId="7" borderId="55" xfId="0" applyNumberFormat="1" applyFont="1" applyFill="1" applyBorder="1" applyAlignment="1">
      <alignment horizontal="center" vertical="center" wrapText="1"/>
    </xf>
    <xf numFmtId="189" fontId="20" fillId="7" borderId="58" xfId="0" applyNumberFormat="1" applyFont="1" applyFill="1" applyBorder="1" applyAlignment="1">
      <alignment horizontal="center" vertical="center" wrapText="1"/>
    </xf>
    <xf numFmtId="180" fontId="23" fillId="0" borderId="54" xfId="0" applyNumberFormat="1" applyFont="1" applyBorder="1" applyAlignment="1">
      <alignment horizontal="center" vertical="center" wrapText="1"/>
    </xf>
    <xf numFmtId="180" fontId="23" fillId="0" borderId="56" xfId="0" applyNumberFormat="1" applyFont="1" applyBorder="1" applyAlignment="1">
      <alignment horizontal="center" vertical="center" wrapText="1"/>
    </xf>
    <xf numFmtId="0" fontId="30" fillId="2" borderId="146" xfId="1" applyFont="1" applyFill="1" applyBorder="1" applyAlignment="1">
      <alignment horizontal="left" vertical="center"/>
    </xf>
    <xf numFmtId="0" fontId="30" fillId="2" borderId="1" xfId="1" applyFont="1" applyFill="1" applyBorder="1" applyAlignment="1">
      <alignment horizontal="left" vertical="center"/>
    </xf>
    <xf numFmtId="0" fontId="30" fillId="2" borderId="17" xfId="1" applyFont="1" applyFill="1" applyBorder="1" applyAlignment="1">
      <alignment horizontal="left" vertical="center"/>
    </xf>
    <xf numFmtId="38" fontId="36" fillId="2" borderId="17" xfId="8" applyFont="1" applyFill="1" applyBorder="1" applyAlignment="1" applyProtection="1">
      <alignment horizontal="center" vertical="center"/>
    </xf>
    <xf numFmtId="38" fontId="36" fillId="2" borderId="147" xfId="8" applyFont="1" applyFill="1" applyBorder="1" applyAlignment="1" applyProtection="1">
      <alignment horizontal="center" vertical="center"/>
    </xf>
    <xf numFmtId="193" fontId="36" fillId="2" borderId="17" xfId="8" applyNumberFormat="1" applyFont="1" applyFill="1" applyBorder="1" applyAlignment="1" applyProtection="1">
      <alignment horizontal="center" vertical="center"/>
    </xf>
    <xf numFmtId="193" fontId="36" fillId="2" borderId="147" xfId="8" applyNumberFormat="1" applyFont="1" applyFill="1" applyBorder="1" applyAlignment="1" applyProtection="1">
      <alignment horizontal="center" vertical="center"/>
    </xf>
    <xf numFmtId="189" fontId="20" fillId="7" borderId="53" xfId="0" applyNumberFormat="1" applyFont="1" applyFill="1" applyBorder="1" applyAlignment="1">
      <alignment horizontal="center" vertical="center" wrapText="1"/>
    </xf>
    <xf numFmtId="189" fontId="20" fillId="7" borderId="44" xfId="0" applyNumberFormat="1" applyFont="1" applyFill="1" applyBorder="1" applyAlignment="1">
      <alignment horizontal="center" vertical="center" wrapText="1"/>
    </xf>
    <xf numFmtId="189" fontId="20" fillId="7" borderId="57" xfId="0" applyNumberFormat="1" applyFont="1" applyFill="1" applyBorder="1" applyAlignment="1">
      <alignment horizontal="center" vertical="center" wrapText="1"/>
    </xf>
    <xf numFmtId="180" fontId="23" fillId="0" borderId="53" xfId="0" applyNumberFormat="1" applyFont="1" applyBorder="1" applyAlignment="1">
      <alignment horizontal="center" vertical="center" wrapText="1"/>
    </xf>
    <xf numFmtId="180" fontId="23" fillId="0" borderId="43" xfId="0" applyNumberFormat="1" applyFont="1" applyBorder="1" applyAlignment="1">
      <alignment horizontal="center" vertical="center" wrapText="1"/>
    </xf>
    <xf numFmtId="179" fontId="15" fillId="12" borderId="3" xfId="0" applyNumberFormat="1" applyFont="1" applyFill="1" applyBorder="1" applyAlignment="1">
      <alignment horizontal="center" vertical="center"/>
    </xf>
    <xf numFmtId="179" fontId="15" fillId="12" borderId="2" xfId="0" applyNumberFormat="1" applyFont="1" applyFill="1" applyBorder="1" applyAlignment="1">
      <alignment horizontal="center" vertical="center"/>
    </xf>
    <xf numFmtId="179" fontId="15" fillId="12" borderId="1" xfId="0" applyNumberFormat="1" applyFont="1" applyFill="1" applyBorder="1" applyAlignment="1">
      <alignment horizontal="center" vertical="center"/>
    </xf>
    <xf numFmtId="180" fontId="23" fillId="0" borderId="2" xfId="0" applyNumberFormat="1" applyFont="1" applyBorder="1" applyAlignment="1">
      <alignment horizontal="center" vertical="center" wrapText="1"/>
    </xf>
    <xf numFmtId="180" fontId="23" fillId="0" borderId="1" xfId="0" applyNumberFormat="1" applyFont="1" applyBorder="1" applyAlignment="1">
      <alignment horizontal="center" vertical="center" wrapText="1"/>
    </xf>
    <xf numFmtId="181" fontId="49" fillId="2" borderId="77" xfId="1" applyNumberFormat="1" applyFont="1" applyFill="1" applyBorder="1" applyAlignment="1">
      <alignment horizontal="center" vertical="center"/>
    </xf>
    <xf numFmtId="181" fontId="49" fillId="2" borderId="78" xfId="1" applyNumberFormat="1" applyFont="1" applyFill="1" applyBorder="1" applyAlignment="1">
      <alignment horizontal="center" vertical="center"/>
    </xf>
    <xf numFmtId="181" fontId="49" fillId="2" borderId="79" xfId="1" applyNumberFormat="1" applyFont="1" applyFill="1" applyBorder="1" applyAlignment="1">
      <alignment horizontal="center" vertical="center"/>
    </xf>
    <xf numFmtId="181" fontId="28" fillId="7" borderId="156" xfId="1" applyNumberFormat="1" applyFont="1" applyFill="1" applyBorder="1" applyAlignment="1">
      <alignment horizontal="center" vertical="center" wrapText="1"/>
    </xf>
    <xf numFmtId="181" fontId="28" fillId="7" borderId="157" xfId="1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80" fontId="52" fillId="0" borderId="53" xfId="0" applyNumberFormat="1" applyFont="1" applyBorder="1" applyAlignment="1">
      <alignment horizontal="center" vertical="center" wrapText="1"/>
    </xf>
    <xf numFmtId="180" fontId="52" fillId="0" borderId="57" xfId="0" applyNumberFormat="1" applyFont="1" applyBorder="1" applyAlignment="1">
      <alignment horizontal="center" vertical="center" wrapText="1"/>
    </xf>
    <xf numFmtId="176" fontId="26" fillId="0" borderId="59" xfId="1" applyNumberFormat="1" applyFont="1" applyBorder="1" applyAlignment="1">
      <alignment horizontal="center" vertical="center" shrinkToFit="1"/>
    </xf>
    <xf numFmtId="176" fontId="26" fillId="0" borderId="45" xfId="1" applyNumberFormat="1" applyFont="1" applyBorder="1" applyAlignment="1">
      <alignment horizontal="center" vertical="center" shrinkToFit="1"/>
    </xf>
    <xf numFmtId="176" fontId="26" fillId="0" borderId="60" xfId="1" applyNumberFormat="1" applyFont="1" applyBorder="1" applyAlignment="1">
      <alignment horizontal="center" vertical="center" shrinkToFit="1"/>
    </xf>
    <xf numFmtId="180" fontId="52" fillId="0" borderId="59" xfId="0" applyNumberFormat="1" applyFont="1" applyBorder="1" applyAlignment="1">
      <alignment horizontal="center" vertical="center" wrapText="1"/>
    </xf>
    <xf numFmtId="180" fontId="52" fillId="0" borderId="60" xfId="0" applyNumberFormat="1" applyFont="1" applyBorder="1" applyAlignment="1">
      <alignment horizontal="center" vertical="center" wrapText="1"/>
    </xf>
    <xf numFmtId="0" fontId="42" fillId="0" borderId="169" xfId="0" applyFont="1" applyBorder="1" applyAlignment="1">
      <alignment horizontal="left" vertical="center"/>
    </xf>
    <xf numFmtId="0" fontId="23" fillId="2" borderId="3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9" fontId="15" fillId="0" borderId="2" xfId="0" applyNumberFormat="1" applyFont="1" applyBorder="1" applyAlignment="1">
      <alignment horizontal="center" vertical="center"/>
    </xf>
    <xf numFmtId="0" fontId="23" fillId="2" borderId="163" xfId="0" applyFont="1" applyFill="1" applyBorder="1" applyAlignment="1">
      <alignment horizontal="center" vertical="center"/>
    </xf>
    <xf numFmtId="0" fontId="23" fillId="2" borderId="166" xfId="0" applyFont="1" applyFill="1" applyBorder="1" applyAlignment="1">
      <alignment horizontal="center" vertical="center"/>
    </xf>
    <xf numFmtId="0" fontId="23" fillId="2" borderId="164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84" fontId="20" fillId="12" borderId="36" xfId="0" applyNumberFormat="1" applyFont="1" applyFill="1" applyBorder="1" applyAlignment="1">
      <alignment horizontal="center" vertical="center"/>
    </xf>
    <xf numFmtId="184" fontId="20" fillId="12" borderId="77" xfId="0" applyNumberFormat="1" applyFont="1" applyFill="1" applyBorder="1" applyAlignment="1">
      <alignment horizontal="center" vertical="center"/>
    </xf>
    <xf numFmtId="178" fontId="15" fillId="0" borderId="79" xfId="0" applyNumberFormat="1" applyFont="1" applyBorder="1" applyAlignment="1">
      <alignment horizontal="left" vertical="center"/>
    </xf>
    <xf numFmtId="178" fontId="15" fillId="0" borderId="36" xfId="0" applyNumberFormat="1" applyFont="1" applyBorder="1" applyAlignment="1">
      <alignment horizontal="left" vertical="center"/>
    </xf>
    <xf numFmtId="178" fontId="15" fillId="0" borderId="299" xfId="0" applyNumberFormat="1" applyFont="1" applyBorder="1" applyAlignment="1">
      <alignment horizontal="left" vertical="center"/>
    </xf>
    <xf numFmtId="0" fontId="15" fillId="0" borderId="170" xfId="0" applyFont="1" applyBorder="1" applyAlignment="1">
      <alignment horizontal="center" vertical="center" wrapText="1" shrinkToFit="1"/>
    </xf>
    <xf numFmtId="0" fontId="15" fillId="0" borderId="199" xfId="0" applyFont="1" applyBorder="1" applyAlignment="1">
      <alignment horizontal="center" vertical="center" wrapText="1" shrinkToFit="1"/>
    </xf>
    <xf numFmtId="180" fontId="20" fillId="7" borderId="0" xfId="0" applyNumberFormat="1" applyFont="1" applyFill="1" applyAlignment="1">
      <alignment horizontal="center" vertical="center"/>
    </xf>
    <xf numFmtId="184" fontId="20" fillId="7" borderId="0" xfId="0" applyNumberFormat="1" applyFont="1" applyFill="1" applyAlignment="1">
      <alignment horizontal="center" vertical="center"/>
    </xf>
    <xf numFmtId="189" fontId="20" fillId="12" borderId="289" xfId="0" applyNumberFormat="1" applyFont="1" applyFill="1" applyBorder="1" applyAlignment="1">
      <alignment horizontal="center" vertical="center"/>
    </xf>
    <xf numFmtId="0" fontId="15" fillId="0" borderId="210" xfId="0" applyFont="1" applyBorder="1" applyAlignment="1">
      <alignment horizontal="center" vertical="center" wrapText="1" shrinkToFit="1"/>
    </xf>
    <xf numFmtId="0" fontId="15" fillId="0" borderId="211" xfId="0" applyFont="1" applyBorder="1" applyAlignment="1">
      <alignment horizontal="center" vertical="center" wrapText="1" shrinkToFit="1"/>
    </xf>
    <xf numFmtId="0" fontId="23" fillId="2" borderId="159" xfId="0" applyFont="1" applyFill="1" applyBorder="1" applyAlignment="1">
      <alignment horizontal="center" vertical="center"/>
    </xf>
    <xf numFmtId="0" fontId="23" fillId="2" borderId="165" xfId="0" applyFont="1" applyFill="1" applyBorder="1" applyAlignment="1">
      <alignment horizontal="center" vertical="center"/>
    </xf>
    <xf numFmtId="0" fontId="23" fillId="2" borderId="160" xfId="0" applyFont="1" applyFill="1" applyBorder="1" applyAlignment="1">
      <alignment horizontal="center" vertical="center"/>
    </xf>
    <xf numFmtId="0" fontId="23" fillId="2" borderId="161" xfId="0" applyFont="1" applyFill="1" applyBorder="1" applyAlignment="1">
      <alignment horizontal="center" vertical="center"/>
    </xf>
    <xf numFmtId="0" fontId="23" fillId="2" borderId="162" xfId="0" applyFont="1" applyFill="1" applyBorder="1" applyAlignment="1">
      <alignment horizontal="center" vertical="center"/>
    </xf>
    <xf numFmtId="0" fontId="46" fillId="11" borderId="89" xfId="0" applyFont="1" applyFill="1" applyBorder="1" applyAlignment="1">
      <alignment horizontal="center" vertical="center" wrapText="1" shrinkToFit="1"/>
    </xf>
    <xf numFmtId="0" fontId="46" fillId="11" borderId="90" xfId="0" applyFont="1" applyFill="1" applyBorder="1" applyAlignment="1">
      <alignment horizontal="center" vertical="center" wrapText="1" shrinkToFit="1"/>
    </xf>
    <xf numFmtId="0" fontId="46" fillId="11" borderId="224" xfId="0" applyFont="1" applyFill="1" applyBorder="1" applyAlignment="1">
      <alignment horizontal="center" vertical="center" wrapText="1" shrinkToFit="1"/>
    </xf>
    <xf numFmtId="0" fontId="46" fillId="11" borderId="92" xfId="0" applyFont="1" applyFill="1" applyBorder="1" applyAlignment="1">
      <alignment horizontal="center" vertical="center" wrapText="1" shrinkToFit="1"/>
    </xf>
    <xf numFmtId="189" fontId="20" fillId="7" borderId="59" xfId="0" applyNumberFormat="1" applyFont="1" applyFill="1" applyBorder="1" applyAlignment="1">
      <alignment horizontal="center" vertical="center" wrapText="1"/>
    </xf>
    <xf numFmtId="189" fontId="20" fillId="7" borderId="45" xfId="0" applyNumberFormat="1" applyFont="1" applyFill="1" applyBorder="1" applyAlignment="1">
      <alignment horizontal="center" vertical="center" wrapText="1"/>
    </xf>
    <xf numFmtId="189" fontId="20" fillId="7" borderId="60" xfId="0" applyNumberFormat="1" applyFont="1" applyFill="1" applyBorder="1" applyAlignment="1">
      <alignment horizontal="center" vertical="center" wrapText="1"/>
    </xf>
    <xf numFmtId="180" fontId="23" fillId="0" borderId="59" xfId="0" applyNumberFormat="1" applyFont="1" applyBorder="1" applyAlignment="1">
      <alignment horizontal="center" vertical="center" wrapText="1"/>
    </xf>
    <xf numFmtId="180" fontId="23" fillId="0" borderId="46" xfId="0" applyNumberFormat="1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 shrinkToFit="1"/>
    </xf>
    <xf numFmtId="0" fontId="21" fillId="0" borderId="48" xfId="0" applyFont="1" applyBorder="1" applyAlignment="1">
      <alignment horizontal="center" vertical="center" shrinkToFit="1"/>
    </xf>
    <xf numFmtId="0" fontId="21" fillId="0" borderId="49" xfId="0" applyFont="1" applyBorder="1" applyAlignment="1">
      <alignment horizontal="center" vertical="center" shrinkToFit="1"/>
    </xf>
    <xf numFmtId="0" fontId="21" fillId="0" borderId="50" xfId="0" applyFont="1" applyBorder="1" applyAlignment="1">
      <alignment horizontal="center" vertical="center" shrinkToFit="1"/>
    </xf>
    <xf numFmtId="0" fontId="21" fillId="0" borderId="51" xfId="0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 vertical="center" shrinkToFit="1"/>
    </xf>
    <xf numFmtId="0" fontId="53" fillId="0" borderId="48" xfId="0" applyFont="1" applyBorder="1" applyAlignment="1">
      <alignment horizontal="center" vertical="center"/>
    </xf>
    <xf numFmtId="0" fontId="53" fillId="0" borderId="50" xfId="0" applyFont="1" applyBorder="1" applyAlignment="1">
      <alignment horizontal="center" vertical="center"/>
    </xf>
    <xf numFmtId="0" fontId="53" fillId="0" borderId="52" xfId="0" applyFont="1" applyBorder="1" applyAlignment="1">
      <alignment horizontal="center" vertical="center"/>
    </xf>
    <xf numFmtId="176" fontId="19" fillId="12" borderId="61" xfId="1" applyNumberFormat="1" applyFont="1" applyFill="1" applyBorder="1" applyAlignment="1">
      <alignment horizontal="center" vertical="center" wrapText="1"/>
    </xf>
    <xf numFmtId="176" fontId="19" fillId="12" borderId="42" xfId="1" applyNumberFormat="1" applyFont="1" applyFill="1" applyBorder="1" applyAlignment="1">
      <alignment horizontal="center" vertical="center" wrapText="1"/>
    </xf>
    <xf numFmtId="176" fontId="19" fillId="12" borderId="62" xfId="1" applyNumberFormat="1" applyFont="1" applyFill="1" applyBorder="1" applyAlignment="1">
      <alignment horizontal="center" vertical="center" wrapText="1"/>
    </xf>
    <xf numFmtId="176" fontId="19" fillId="12" borderId="63" xfId="1" applyNumberFormat="1" applyFont="1" applyFill="1" applyBorder="1" applyAlignment="1">
      <alignment horizontal="center" vertical="center" wrapText="1"/>
    </xf>
    <xf numFmtId="176" fontId="19" fillId="12" borderId="73" xfId="1" applyNumberFormat="1" applyFont="1" applyFill="1" applyBorder="1" applyAlignment="1">
      <alignment horizontal="center" vertical="center" wrapText="1"/>
    </xf>
    <xf numFmtId="176" fontId="19" fillId="12" borderId="64" xfId="1" applyNumberFormat="1" applyFont="1" applyFill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3" fillId="0" borderId="6" xfId="0" applyFont="1" applyBorder="1" applyAlignment="1">
      <alignment horizontal="right" vertical="center"/>
    </xf>
    <xf numFmtId="0" fontId="23" fillId="0" borderId="2" xfId="0" applyFont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0" fontId="21" fillId="10" borderId="96" xfId="0" applyFont="1" applyFill="1" applyBorder="1" applyAlignment="1">
      <alignment horizontal="center" vertical="center" wrapText="1" shrinkToFit="1"/>
    </xf>
    <xf numFmtId="0" fontId="21" fillId="10" borderId="98" xfId="0" applyFont="1" applyFill="1" applyBorder="1" applyAlignment="1">
      <alignment horizontal="center" vertical="center" wrapText="1" shrinkToFit="1"/>
    </xf>
    <xf numFmtId="184" fontId="19" fillId="10" borderId="100" xfId="0" applyNumberFormat="1" applyFont="1" applyFill="1" applyBorder="1" applyAlignment="1">
      <alignment horizontal="center" vertical="center"/>
    </xf>
    <xf numFmtId="184" fontId="19" fillId="10" borderId="97" xfId="0" applyNumberFormat="1" applyFont="1" applyFill="1" applyBorder="1" applyAlignment="1">
      <alignment horizontal="center" vertical="center"/>
    </xf>
    <xf numFmtId="184" fontId="19" fillId="10" borderId="98" xfId="0" applyNumberFormat="1" applyFont="1" applyFill="1" applyBorder="1" applyAlignment="1">
      <alignment horizontal="center" vertical="center"/>
    </xf>
    <xf numFmtId="180" fontId="15" fillId="10" borderId="100" xfId="0" applyNumberFormat="1" applyFont="1" applyFill="1" applyBorder="1" applyAlignment="1">
      <alignment horizontal="center" vertical="center" wrapText="1"/>
    </xf>
    <xf numFmtId="180" fontId="15" fillId="10" borderId="97" xfId="0" applyNumberFormat="1" applyFont="1" applyFill="1" applyBorder="1" applyAlignment="1">
      <alignment horizontal="center" vertical="center" wrapText="1"/>
    </xf>
    <xf numFmtId="180" fontId="15" fillId="10" borderId="101" xfId="0" applyNumberFormat="1" applyFont="1" applyFill="1" applyBorder="1" applyAlignment="1">
      <alignment horizontal="center" vertical="center" wrapText="1"/>
    </xf>
    <xf numFmtId="184" fontId="20" fillId="12" borderId="131" xfId="0" applyNumberFormat="1" applyFont="1" applyFill="1" applyBorder="1" applyAlignment="1">
      <alignment horizontal="center" vertical="center"/>
    </xf>
    <xf numFmtId="176" fontId="20" fillId="12" borderId="69" xfId="0" applyNumberFormat="1" applyFont="1" applyFill="1" applyBorder="1" applyAlignment="1">
      <alignment horizontal="center" vertical="center"/>
    </xf>
    <xf numFmtId="184" fontId="20" fillId="12" borderId="69" xfId="0" applyNumberFormat="1" applyFont="1" applyFill="1" applyBorder="1" applyAlignment="1">
      <alignment horizontal="center" vertical="center"/>
    </xf>
    <xf numFmtId="0" fontId="21" fillId="0" borderId="135" xfId="0" applyFont="1" applyBorder="1" applyAlignment="1">
      <alignment horizontal="center" vertical="center"/>
    </xf>
    <xf numFmtId="0" fontId="21" fillId="0" borderId="136" xfId="0" applyFont="1" applyBorder="1" applyAlignment="1">
      <alignment horizontal="center" vertical="center"/>
    </xf>
    <xf numFmtId="0" fontId="21" fillId="0" borderId="287" xfId="0" applyFont="1" applyBorder="1" applyAlignment="1">
      <alignment horizontal="center" vertical="center" wrapText="1" shrinkToFit="1"/>
    </xf>
    <xf numFmtId="0" fontId="21" fillId="0" borderId="79" xfId="0" applyFont="1" applyBorder="1" applyAlignment="1">
      <alignment horizontal="center" vertical="center" wrapText="1" shrinkToFit="1"/>
    </xf>
    <xf numFmtId="0" fontId="46" fillId="11" borderId="196" xfId="0" applyFont="1" applyFill="1" applyBorder="1" applyAlignment="1">
      <alignment horizontal="center" vertical="center" wrapText="1" shrinkToFit="1"/>
    </xf>
    <xf numFmtId="0" fontId="46" fillId="11" borderId="197" xfId="0" applyFont="1" applyFill="1" applyBorder="1" applyAlignment="1">
      <alignment horizontal="center" vertical="center" wrapText="1" shrinkToFit="1"/>
    </xf>
    <xf numFmtId="0" fontId="58" fillId="11" borderId="198" xfId="0" applyFont="1" applyFill="1" applyBorder="1" applyAlignment="1">
      <alignment horizontal="center" vertical="center" wrapText="1" shrinkToFit="1"/>
    </xf>
    <xf numFmtId="0" fontId="58" fillId="11" borderId="196" xfId="0" applyFont="1" applyFill="1" applyBorder="1" applyAlignment="1">
      <alignment horizontal="center" vertical="center" wrapText="1" shrinkToFit="1"/>
    </xf>
    <xf numFmtId="38" fontId="19" fillId="7" borderId="122" xfId="8" applyFont="1" applyFill="1" applyBorder="1" applyAlignment="1" applyProtection="1">
      <alignment horizontal="center" vertical="center" wrapText="1" shrinkToFit="1"/>
    </xf>
    <xf numFmtId="38" fontId="19" fillId="7" borderId="80" xfId="8" applyFont="1" applyFill="1" applyBorder="1" applyAlignment="1" applyProtection="1">
      <alignment horizontal="center" vertical="center" wrapText="1" shrinkToFit="1"/>
    </xf>
    <xf numFmtId="38" fontId="19" fillId="7" borderId="225" xfId="8" applyFont="1" applyFill="1" applyBorder="1" applyAlignment="1" applyProtection="1">
      <alignment horizontal="center" vertical="center" wrapText="1" shrinkToFit="1"/>
    </xf>
    <xf numFmtId="3" fontId="21" fillId="0" borderId="130" xfId="0" applyNumberFormat="1" applyFont="1" applyBorder="1" applyAlignment="1">
      <alignment horizontal="center" vertical="center"/>
    </xf>
    <xf numFmtId="3" fontId="21" fillId="0" borderId="131" xfId="0" applyNumberFormat="1" applyFont="1" applyBorder="1" applyAlignment="1">
      <alignment horizontal="center" vertical="center"/>
    </xf>
    <xf numFmtId="178" fontId="21" fillId="0" borderId="68" xfId="0" applyNumberFormat="1" applyFont="1" applyBorder="1" applyAlignment="1">
      <alignment horizontal="center" vertical="center"/>
    </xf>
    <xf numFmtId="178" fontId="21" fillId="0" borderId="69" xfId="0" applyNumberFormat="1" applyFont="1" applyBorder="1" applyAlignment="1">
      <alignment horizontal="center" vertical="center"/>
    </xf>
    <xf numFmtId="0" fontId="26" fillId="8" borderId="111" xfId="0" applyFont="1" applyFill="1" applyBorder="1" applyAlignment="1">
      <alignment horizontal="center" vertical="center"/>
    </xf>
    <xf numFmtId="0" fontId="26" fillId="8" borderId="110" xfId="0" applyFont="1" applyFill="1" applyBorder="1" applyAlignment="1">
      <alignment horizontal="center" vertical="center"/>
    </xf>
    <xf numFmtId="0" fontId="26" fillId="8" borderId="114" xfId="0" applyFont="1" applyFill="1" applyBorder="1" applyAlignment="1">
      <alignment horizontal="center" vertical="center"/>
    </xf>
    <xf numFmtId="0" fontId="32" fillId="0" borderId="269" xfId="0" applyFont="1" applyBorder="1" applyAlignment="1" applyProtection="1">
      <alignment horizontal="center" vertical="center" textRotation="255" wrapText="1"/>
      <protection hidden="1"/>
    </xf>
    <xf numFmtId="0" fontId="19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49" fillId="3" borderId="3" xfId="0" applyFont="1" applyFill="1" applyBorder="1" applyAlignment="1">
      <alignment horizontal="left" vertical="center" indent="1"/>
    </xf>
    <xf numFmtId="0" fontId="49" fillId="3" borderId="2" xfId="0" applyFont="1" applyFill="1" applyBorder="1" applyAlignment="1">
      <alignment horizontal="left" vertical="center" indent="1"/>
    </xf>
    <xf numFmtId="0" fontId="49" fillId="3" borderId="1" xfId="0" applyFont="1" applyFill="1" applyBorder="1" applyAlignment="1">
      <alignment horizontal="left" vertical="center" indent="1"/>
    </xf>
    <xf numFmtId="0" fontId="2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80" fontId="28" fillId="0" borderId="6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181" fontId="20" fillId="7" borderId="155" xfId="1" applyNumberFormat="1" applyFont="1" applyFill="1" applyBorder="1" applyAlignment="1">
      <alignment horizontal="center" vertical="center" wrapText="1"/>
    </xf>
    <xf numFmtId="181" fontId="20" fillId="7" borderId="120" xfId="1" applyNumberFormat="1" applyFont="1" applyFill="1" applyBorder="1" applyAlignment="1">
      <alignment horizontal="center" vertical="center" wrapText="1"/>
    </xf>
    <xf numFmtId="180" fontId="15" fillId="0" borderId="4" xfId="0" applyNumberFormat="1" applyFont="1" applyBorder="1" applyAlignment="1">
      <alignment horizontal="center" vertical="center" wrapText="1"/>
    </xf>
    <xf numFmtId="180" fontId="15" fillId="0" borderId="10" xfId="0" applyNumberFormat="1" applyFont="1" applyBorder="1" applyAlignment="1">
      <alignment horizontal="center" vertical="center" wrapText="1"/>
    </xf>
    <xf numFmtId="0" fontId="23" fillId="2" borderId="148" xfId="1" applyFont="1" applyFill="1" applyBorder="1" applyAlignment="1">
      <alignment horizontal="left" vertical="center"/>
    </xf>
    <xf numFmtId="0" fontId="23" fillId="2" borderId="168" xfId="1" applyFont="1" applyFill="1" applyBorder="1" applyAlignment="1">
      <alignment horizontal="left" vertical="center"/>
    </xf>
    <xf numFmtId="0" fontId="23" fillId="2" borderId="149" xfId="1" applyFont="1" applyFill="1" applyBorder="1" applyAlignment="1">
      <alignment horizontal="left" vertical="center"/>
    </xf>
    <xf numFmtId="38" fontId="15" fillId="2" borderId="149" xfId="8" applyFont="1" applyFill="1" applyBorder="1" applyAlignment="1" applyProtection="1">
      <alignment horizontal="center" vertical="center"/>
    </xf>
    <xf numFmtId="38" fontId="15" fillId="2" borderId="150" xfId="8" applyFont="1" applyFill="1" applyBorder="1" applyAlignment="1" applyProtection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14" xfId="0" applyFont="1" applyBorder="1" applyAlignment="1" applyProtection="1">
      <alignment horizontal="center" vertical="center" shrinkToFit="1"/>
      <protection hidden="1"/>
    </xf>
    <xf numFmtId="0" fontId="26" fillId="0" borderId="262" xfId="0" applyFont="1" applyBorder="1" applyAlignment="1" applyProtection="1">
      <alignment horizontal="center" vertical="center" shrinkToFit="1"/>
      <protection hidden="1"/>
    </xf>
    <xf numFmtId="0" fontId="14" fillId="2" borderId="260" xfId="1" applyFont="1" applyFill="1" applyBorder="1" applyAlignment="1" applyProtection="1">
      <alignment horizontal="center" vertical="center" shrinkToFit="1"/>
      <protection locked="0"/>
    </xf>
    <xf numFmtId="0" fontId="14" fillId="2" borderId="2" xfId="1" applyFont="1" applyFill="1" applyBorder="1" applyAlignment="1" applyProtection="1">
      <alignment horizontal="center" vertical="center" shrinkToFit="1"/>
      <protection locked="0"/>
    </xf>
    <xf numFmtId="0" fontId="14" fillId="2" borderId="22" xfId="1" applyFont="1" applyFill="1" applyBorder="1" applyAlignment="1" applyProtection="1">
      <alignment horizontal="center" vertical="center" shrinkToFit="1"/>
      <protection locked="0"/>
    </xf>
    <xf numFmtId="181" fontId="28" fillId="7" borderId="3" xfId="0" applyNumberFormat="1" applyFont="1" applyFill="1" applyBorder="1" applyAlignment="1" applyProtection="1">
      <alignment horizontal="center" vertical="center"/>
      <protection hidden="1"/>
    </xf>
    <xf numFmtId="181" fontId="28" fillId="7" borderId="2" xfId="0" applyNumberFormat="1" applyFont="1" applyFill="1" applyBorder="1" applyAlignment="1" applyProtection="1">
      <alignment horizontal="center" vertical="center"/>
      <protection hidden="1"/>
    </xf>
    <xf numFmtId="0" fontId="14" fillId="2" borderId="301" xfId="1" applyFont="1" applyFill="1" applyBorder="1" applyAlignment="1" applyProtection="1">
      <alignment horizontal="center" vertical="center" shrinkToFit="1"/>
      <protection locked="0"/>
    </xf>
    <xf numFmtId="0" fontId="14" fillId="2" borderId="302" xfId="1" applyFont="1" applyFill="1" applyBorder="1" applyAlignment="1" applyProtection="1">
      <alignment horizontal="center" vertical="center" shrinkToFit="1"/>
      <protection locked="0"/>
    </xf>
    <xf numFmtId="0" fontId="14" fillId="2" borderId="303" xfId="1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horizontal="right" vertical="center"/>
      <protection hidden="1"/>
    </xf>
    <xf numFmtId="0" fontId="23" fillId="0" borderId="4" xfId="0" applyFont="1" applyBorder="1" applyAlignment="1" applyProtection="1">
      <alignment horizontal="right" vertical="center"/>
      <protection hidden="1"/>
    </xf>
    <xf numFmtId="0" fontId="23" fillId="0" borderId="10" xfId="0" applyFont="1" applyBorder="1" applyAlignment="1" applyProtection="1">
      <alignment horizontal="right" vertical="center"/>
      <protection hidden="1"/>
    </xf>
    <xf numFmtId="193" fontId="20" fillId="7" borderId="2" xfId="0" applyNumberFormat="1" applyFont="1" applyFill="1" applyBorder="1" applyAlignment="1" applyProtection="1">
      <alignment horizontal="center" vertical="center"/>
      <protection hidden="1"/>
    </xf>
    <xf numFmtId="0" fontId="14" fillId="2" borderId="182" xfId="1" applyFont="1" applyFill="1" applyBorder="1" applyAlignment="1" applyProtection="1">
      <alignment horizontal="center" vertical="center" shrinkToFit="1"/>
      <protection locked="0"/>
    </xf>
    <xf numFmtId="0" fontId="14" fillId="2" borderId="183" xfId="1" applyFont="1" applyFill="1" applyBorder="1" applyAlignment="1" applyProtection="1">
      <alignment horizontal="center" vertical="center" shrinkToFit="1"/>
      <protection locked="0"/>
    </xf>
    <xf numFmtId="0" fontId="14" fillId="2" borderId="184" xfId="1" applyFont="1" applyFill="1" applyBorder="1" applyAlignment="1" applyProtection="1">
      <alignment horizontal="center" vertical="center" shrinkToFit="1"/>
      <protection locked="0"/>
    </xf>
    <xf numFmtId="179" fontId="15" fillId="0" borderId="242" xfId="0" applyNumberFormat="1" applyFont="1" applyBorder="1" applyAlignment="1" applyProtection="1">
      <alignment horizontal="center" vertical="center"/>
      <protection hidden="1"/>
    </xf>
    <xf numFmtId="183" fontId="15" fillId="0" borderId="242" xfId="0" applyNumberFormat="1" applyFont="1" applyBorder="1" applyAlignment="1" applyProtection="1">
      <alignment horizontal="center" vertical="center" shrinkToFit="1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21" fillId="0" borderId="21" xfId="1" applyFont="1" applyBorder="1" applyAlignment="1" applyProtection="1">
      <alignment horizontal="center" vertical="center"/>
      <protection hidden="1"/>
    </xf>
    <xf numFmtId="0" fontId="21" fillId="0" borderId="183" xfId="1" applyFont="1" applyBorder="1" applyAlignment="1" applyProtection="1">
      <alignment horizontal="center" vertical="center"/>
      <protection hidden="1"/>
    </xf>
    <xf numFmtId="0" fontId="53" fillId="0" borderId="48" xfId="0" applyFont="1" applyBorder="1" applyAlignment="1" applyProtection="1">
      <alignment horizontal="center" vertical="center"/>
      <protection hidden="1"/>
    </xf>
    <xf numFmtId="0" fontId="53" fillId="0" borderId="50" xfId="0" applyFont="1" applyBorder="1" applyAlignment="1" applyProtection="1">
      <alignment horizontal="center" vertical="center"/>
      <protection hidden="1"/>
    </xf>
    <xf numFmtId="0" fontId="53" fillId="0" borderId="52" xfId="0" applyFont="1" applyBorder="1" applyAlignment="1" applyProtection="1">
      <alignment horizontal="center" vertical="center"/>
      <protection hidden="1"/>
    </xf>
    <xf numFmtId="0" fontId="23" fillId="0" borderId="3" xfId="0" applyFont="1" applyBorder="1" applyAlignment="1" applyProtection="1">
      <alignment horizontal="center" vertical="center"/>
      <protection hidden="1"/>
    </xf>
    <xf numFmtId="0" fontId="23" fillId="0" borderId="2" xfId="0" applyFont="1" applyBorder="1" applyAlignment="1" applyProtection="1">
      <alignment horizontal="center" vertical="center"/>
      <protection hidden="1"/>
    </xf>
    <xf numFmtId="0" fontId="23" fillId="0" borderId="1" xfId="0" applyFont="1" applyBorder="1" applyAlignment="1" applyProtection="1">
      <alignment horizontal="center" vertical="center"/>
      <protection hidden="1"/>
    </xf>
    <xf numFmtId="0" fontId="15" fillId="0" borderId="242" xfId="0" applyFont="1" applyBorder="1" applyAlignment="1" applyProtection="1">
      <alignment horizontal="center" vertical="center"/>
      <protection hidden="1"/>
    </xf>
    <xf numFmtId="180" fontId="23" fillId="0" borderId="59" xfId="0" applyNumberFormat="1" applyFont="1" applyBorder="1" applyAlignment="1" applyProtection="1">
      <alignment horizontal="center" vertical="center" wrapText="1"/>
      <protection hidden="1"/>
    </xf>
    <xf numFmtId="180" fontId="23" fillId="0" borderId="46" xfId="0" applyNumberFormat="1" applyFont="1" applyBorder="1" applyAlignment="1" applyProtection="1">
      <alignment horizontal="center" vertical="center" wrapText="1"/>
      <protection hidden="1"/>
    </xf>
    <xf numFmtId="178" fontId="15" fillId="0" borderId="242" xfId="0" applyNumberFormat="1" applyFont="1" applyBorder="1" applyAlignment="1" applyProtection="1">
      <alignment horizontal="center" vertical="center"/>
      <protection hidden="1"/>
    </xf>
    <xf numFmtId="178" fontId="15" fillId="0" borderId="3" xfId="0" applyNumberFormat="1" applyFont="1" applyBorder="1" applyAlignment="1" applyProtection="1">
      <alignment horizontal="center" vertical="center"/>
      <protection hidden="1"/>
    </xf>
    <xf numFmtId="178" fontId="15" fillId="0" borderId="2" xfId="0" applyNumberFormat="1" applyFont="1" applyBorder="1" applyAlignment="1" applyProtection="1">
      <alignment horizontal="center" vertical="center"/>
      <protection hidden="1"/>
    </xf>
    <xf numFmtId="178" fontId="15" fillId="0" borderId="228" xfId="0" applyNumberFormat="1" applyFont="1" applyBorder="1" applyAlignment="1" applyProtection="1">
      <alignment horizontal="center" vertical="center"/>
      <protection hidden="1"/>
    </xf>
    <xf numFmtId="178" fontId="21" fillId="0" borderId="171" xfId="0" applyNumberFormat="1" applyFont="1" applyBorder="1" applyAlignment="1" applyProtection="1">
      <alignment horizontal="center" vertical="center"/>
      <protection hidden="1"/>
    </xf>
    <xf numFmtId="178" fontId="21" fillId="0" borderId="172" xfId="0" applyNumberFormat="1" applyFont="1" applyBorder="1" applyAlignment="1" applyProtection="1">
      <alignment horizontal="center" vertical="center"/>
      <protection hidden="1"/>
    </xf>
    <xf numFmtId="178" fontId="21" fillId="0" borderId="244" xfId="0" applyNumberFormat="1" applyFont="1" applyBorder="1" applyAlignment="1" applyProtection="1">
      <alignment horizontal="center" vertical="center"/>
      <protection hidden="1"/>
    </xf>
    <xf numFmtId="178" fontId="21" fillId="0" borderId="174" xfId="0" applyNumberFormat="1" applyFont="1" applyBorder="1" applyAlignment="1" applyProtection="1">
      <alignment horizontal="center" vertical="center"/>
      <protection hidden="1"/>
    </xf>
    <xf numFmtId="0" fontId="46" fillId="11" borderId="89" xfId="0" applyFont="1" applyFill="1" applyBorder="1" applyAlignment="1" applyProtection="1">
      <alignment horizontal="center" vertical="center" wrapText="1" shrinkToFit="1"/>
      <protection hidden="1"/>
    </xf>
    <xf numFmtId="0" fontId="46" fillId="11" borderId="90" xfId="0" applyFont="1" applyFill="1" applyBorder="1" applyAlignment="1" applyProtection="1">
      <alignment horizontal="center" vertical="center" wrapText="1" shrinkToFit="1"/>
      <protection hidden="1"/>
    </xf>
    <xf numFmtId="0" fontId="46" fillId="11" borderId="92" xfId="0" applyFont="1" applyFill="1" applyBorder="1" applyAlignment="1" applyProtection="1">
      <alignment horizontal="center" vertical="center" wrapText="1" shrinkToFit="1"/>
      <protection hidden="1"/>
    </xf>
    <xf numFmtId="180" fontId="52" fillId="0" borderId="53" xfId="0" applyNumberFormat="1" applyFont="1" applyBorder="1" applyAlignment="1" applyProtection="1">
      <alignment horizontal="center" vertical="center" wrapText="1"/>
      <protection hidden="1"/>
    </xf>
    <xf numFmtId="180" fontId="52" fillId="0" borderId="57" xfId="0" applyNumberFormat="1" applyFont="1" applyBorder="1" applyAlignment="1" applyProtection="1">
      <alignment horizontal="center" vertical="center" wrapText="1"/>
      <protection hidden="1"/>
    </xf>
    <xf numFmtId="180" fontId="52" fillId="0" borderId="54" xfId="0" applyNumberFormat="1" applyFont="1" applyBorder="1" applyAlignment="1" applyProtection="1">
      <alignment horizontal="center" vertical="center" wrapText="1"/>
      <protection hidden="1"/>
    </xf>
    <xf numFmtId="180" fontId="52" fillId="0" borderId="58" xfId="0" applyNumberFormat="1" applyFont="1" applyBorder="1" applyAlignment="1" applyProtection="1">
      <alignment horizontal="center" vertical="center" wrapText="1"/>
      <protection hidden="1"/>
    </xf>
    <xf numFmtId="180" fontId="15" fillId="9" borderId="71" xfId="0" applyNumberFormat="1" applyFont="1" applyFill="1" applyBorder="1" applyAlignment="1" applyProtection="1">
      <alignment horizontal="center" vertical="center" wrapText="1"/>
      <protection hidden="1"/>
    </xf>
    <xf numFmtId="180" fontId="15" fillId="9" borderId="65" xfId="0" applyNumberFormat="1" applyFont="1" applyFill="1" applyBorder="1" applyAlignment="1" applyProtection="1">
      <alignment horizontal="center" vertical="center" wrapText="1"/>
      <protection hidden="1"/>
    </xf>
    <xf numFmtId="180" fontId="15" fillId="9" borderId="127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226" xfId="0" applyFont="1" applyBorder="1" applyAlignment="1" applyProtection="1">
      <alignment horizontal="center" vertical="center" textRotation="255"/>
      <protection hidden="1"/>
    </xf>
    <xf numFmtId="0" fontId="26" fillId="0" borderId="227" xfId="0" applyFont="1" applyBorder="1" applyAlignment="1" applyProtection="1">
      <alignment horizontal="center" vertical="center" textRotation="255"/>
      <protection hidden="1"/>
    </xf>
    <xf numFmtId="0" fontId="26" fillId="0" borderId="18" xfId="0" applyFont="1" applyBorder="1" applyAlignment="1" applyProtection="1">
      <alignment horizontal="center" vertical="center" wrapText="1"/>
      <protection hidden="1"/>
    </xf>
    <xf numFmtId="0" fontId="26" fillId="0" borderId="19" xfId="0" applyFont="1" applyBorder="1" applyAlignment="1" applyProtection="1">
      <alignment horizontal="center" vertical="center" wrapText="1"/>
      <protection hidden="1"/>
    </xf>
    <xf numFmtId="0" fontId="26" fillId="0" borderId="20" xfId="0" applyFont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3" fillId="0" borderId="8" xfId="0" applyFont="1" applyBorder="1" applyAlignment="1" applyProtection="1">
      <alignment horizontal="center" vertical="center"/>
      <protection hidden="1"/>
    </xf>
    <xf numFmtId="0" fontId="21" fillId="0" borderId="27" xfId="0" applyFont="1" applyBorder="1" applyAlignment="1" applyProtection="1">
      <alignment horizontal="center" vertic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3" fillId="2" borderId="260" xfId="1" applyFont="1" applyFill="1" applyBorder="1" applyAlignment="1" applyProtection="1">
      <alignment horizontal="left" vertical="center"/>
      <protection locked="0"/>
    </xf>
    <xf numFmtId="0" fontId="23" fillId="2" borderId="2" xfId="1" applyFont="1" applyFill="1" applyBorder="1" applyAlignment="1" applyProtection="1">
      <alignment horizontal="left" vertical="center"/>
      <protection locked="0"/>
    </xf>
    <xf numFmtId="0" fontId="23" fillId="2" borderId="22" xfId="1" applyFont="1" applyFill="1" applyBorder="1" applyAlignment="1" applyProtection="1">
      <alignment horizontal="left" vertical="center"/>
      <protection locked="0"/>
    </xf>
    <xf numFmtId="0" fontId="23" fillId="2" borderId="301" xfId="1" applyFont="1" applyFill="1" applyBorder="1" applyAlignment="1" applyProtection="1">
      <alignment horizontal="left" vertical="center"/>
      <protection locked="0"/>
    </xf>
    <xf numFmtId="0" fontId="23" fillId="2" borderId="302" xfId="1" applyFont="1" applyFill="1" applyBorder="1" applyAlignment="1" applyProtection="1">
      <alignment horizontal="left" vertical="center"/>
      <protection locked="0"/>
    </xf>
    <xf numFmtId="0" fontId="23" fillId="2" borderId="303" xfId="1" applyFont="1" applyFill="1" applyBorder="1" applyAlignment="1" applyProtection="1">
      <alignment horizontal="left" vertical="center"/>
      <protection locked="0"/>
    </xf>
    <xf numFmtId="193" fontId="15" fillId="2" borderId="182" xfId="8" applyNumberFormat="1" applyFont="1" applyFill="1" applyBorder="1" applyAlignment="1" applyProtection="1">
      <alignment horizontal="center" vertical="center"/>
      <protection locked="0"/>
    </xf>
    <xf numFmtId="193" fontId="15" fillId="2" borderId="184" xfId="8" applyNumberFormat="1" applyFont="1" applyFill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hidden="1"/>
    </xf>
    <xf numFmtId="0" fontId="21" fillId="0" borderId="74" xfId="0" applyFont="1" applyBorder="1" applyAlignment="1" applyProtection="1">
      <alignment horizontal="center" vertical="center"/>
      <protection hidden="1"/>
    </xf>
    <xf numFmtId="0" fontId="23" fillId="2" borderId="182" xfId="1" applyFont="1" applyFill="1" applyBorder="1" applyAlignment="1" applyProtection="1">
      <alignment horizontal="left" vertical="center"/>
      <protection locked="0"/>
    </xf>
    <xf numFmtId="0" fontId="23" fillId="2" borderId="183" xfId="1" applyFont="1" applyFill="1" applyBorder="1" applyAlignment="1" applyProtection="1">
      <alignment horizontal="left" vertical="center"/>
      <protection locked="0"/>
    </xf>
    <xf numFmtId="0" fontId="23" fillId="2" borderId="184" xfId="1" applyFont="1" applyFill="1" applyBorder="1" applyAlignment="1" applyProtection="1">
      <alignment horizontal="left" vertical="center"/>
      <protection locked="0"/>
    </xf>
    <xf numFmtId="0" fontId="23" fillId="2" borderId="260" xfId="0" applyFont="1" applyFill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193" fontId="15" fillId="2" borderId="260" xfId="8" applyNumberFormat="1" applyFont="1" applyFill="1" applyBorder="1" applyAlignment="1" applyProtection="1">
      <alignment horizontal="center" vertical="center"/>
      <protection locked="0"/>
    </xf>
    <xf numFmtId="193" fontId="15" fillId="2" borderId="22" xfId="8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left"/>
      <protection hidden="1"/>
    </xf>
    <xf numFmtId="189" fontId="20" fillId="7" borderId="104" xfId="0" applyNumberFormat="1" applyFont="1" applyFill="1" applyBorder="1" applyAlignment="1" applyProtection="1">
      <alignment horizontal="center" vertical="center"/>
      <protection hidden="1"/>
    </xf>
    <xf numFmtId="0" fontId="15" fillId="0" borderId="111" xfId="0" applyFont="1" applyBorder="1" applyAlignment="1" applyProtection="1">
      <alignment horizontal="center" vertical="center" wrapText="1" shrinkToFit="1"/>
      <protection hidden="1"/>
    </xf>
    <xf numFmtId="0" fontId="15" fillId="0" borderId="107" xfId="0" applyFont="1" applyBorder="1" applyAlignment="1" applyProtection="1">
      <alignment horizontal="center" vertical="center" wrapText="1" shrinkToFit="1"/>
      <protection hidden="1"/>
    </xf>
    <xf numFmtId="0" fontId="15" fillId="0" borderId="200" xfId="0" applyFont="1" applyBorder="1" applyAlignment="1" applyProtection="1">
      <alignment horizontal="center" vertical="center" wrapText="1" shrinkToFit="1"/>
      <protection hidden="1"/>
    </xf>
    <xf numFmtId="0" fontId="15" fillId="0" borderId="201" xfId="0" applyFont="1" applyBorder="1" applyAlignment="1" applyProtection="1">
      <alignment horizontal="center" vertical="center" wrapText="1" shrinkToFit="1"/>
      <protection hidden="1"/>
    </xf>
    <xf numFmtId="0" fontId="15" fillId="0" borderId="210" xfId="0" applyFont="1" applyBorder="1" applyAlignment="1" applyProtection="1">
      <alignment horizontal="center" vertical="center" wrapText="1" shrinkToFit="1"/>
      <protection hidden="1"/>
    </xf>
    <xf numFmtId="0" fontId="15" fillId="0" borderId="211" xfId="0" applyFont="1" applyBorder="1" applyAlignment="1" applyProtection="1">
      <alignment horizontal="center" vertical="center" wrapText="1" shrinkToFit="1"/>
      <protection hidden="1"/>
    </xf>
    <xf numFmtId="0" fontId="15" fillId="0" borderId="170" xfId="0" applyFont="1" applyBorder="1" applyAlignment="1" applyProtection="1">
      <alignment horizontal="center" vertical="center" wrapText="1" shrinkToFit="1"/>
      <protection hidden="1"/>
    </xf>
    <xf numFmtId="0" fontId="15" fillId="0" borderId="199" xfId="0" applyFont="1" applyBorder="1" applyAlignment="1" applyProtection="1">
      <alignment horizontal="center" vertical="center" wrapText="1" shrinkToFit="1"/>
      <protection hidden="1"/>
    </xf>
    <xf numFmtId="0" fontId="15" fillId="0" borderId="112" xfId="0" applyFont="1" applyBorder="1" applyAlignment="1" applyProtection="1">
      <alignment horizontal="center" vertical="center" wrapText="1" shrinkToFit="1"/>
      <protection hidden="1"/>
    </xf>
    <xf numFmtId="0" fontId="15" fillId="0" borderId="109" xfId="0" applyFont="1" applyBorder="1" applyAlignment="1" applyProtection="1">
      <alignment horizontal="center" vertical="center" wrapText="1" shrinkToFit="1"/>
      <protection hidden="1"/>
    </xf>
    <xf numFmtId="0" fontId="21" fillId="8" borderId="215" xfId="0" applyFont="1" applyFill="1" applyBorder="1" applyAlignment="1" applyProtection="1">
      <alignment horizontal="center" vertical="center" wrapText="1" shrinkToFit="1"/>
      <protection hidden="1"/>
    </xf>
    <xf numFmtId="0" fontId="21" fillId="8" borderId="216" xfId="0" applyFont="1" applyFill="1" applyBorder="1" applyAlignment="1" applyProtection="1">
      <alignment horizontal="center" vertical="center" wrapText="1" shrinkToFit="1"/>
      <protection hidden="1"/>
    </xf>
    <xf numFmtId="180" fontId="28" fillId="7" borderId="213" xfId="0" applyNumberFormat="1" applyFont="1" applyFill="1" applyBorder="1" applyAlignment="1" applyProtection="1">
      <alignment horizontal="center" vertical="center"/>
      <protection hidden="1"/>
    </xf>
    <xf numFmtId="180" fontId="28" fillId="7" borderId="208" xfId="0" applyNumberFormat="1" applyFont="1" applyFill="1" applyBorder="1" applyAlignment="1" applyProtection="1">
      <alignment horizontal="center" vertical="center"/>
      <protection hidden="1"/>
    </xf>
    <xf numFmtId="189" fontId="20" fillId="7" borderId="203" xfId="0" applyNumberFormat="1" applyFont="1" applyFill="1" applyBorder="1" applyAlignment="1" applyProtection="1">
      <alignment horizontal="center" vertical="center"/>
      <protection hidden="1"/>
    </xf>
    <xf numFmtId="0" fontId="23" fillId="2" borderId="239" xfId="0" applyFont="1" applyFill="1" applyBorder="1" applyAlignment="1" applyProtection="1">
      <alignment horizontal="center" vertical="center" wrapText="1"/>
      <protection hidden="1"/>
    </xf>
    <xf numFmtId="0" fontId="23" fillId="2" borderId="239" xfId="0" applyFont="1" applyFill="1" applyBorder="1" applyAlignment="1" applyProtection="1">
      <alignment horizontal="center" vertical="center"/>
      <protection hidden="1"/>
    </xf>
    <xf numFmtId="0" fontId="23" fillId="2" borderId="240" xfId="0" applyFont="1" applyFill="1" applyBorder="1" applyAlignment="1" applyProtection="1">
      <alignment horizontal="center" vertical="center"/>
      <protection hidden="1"/>
    </xf>
    <xf numFmtId="181" fontId="20" fillId="7" borderId="155" xfId="1" applyNumberFormat="1" applyFont="1" applyFill="1" applyBorder="1" applyAlignment="1" applyProtection="1">
      <alignment horizontal="center" vertical="center" wrapText="1"/>
      <protection hidden="1"/>
    </xf>
    <xf numFmtId="181" fontId="20" fillId="7" borderId="120" xfId="1" applyNumberFormat="1" applyFont="1" applyFill="1" applyBorder="1" applyAlignment="1" applyProtection="1">
      <alignment horizontal="center" vertical="center" wrapText="1"/>
      <protection hidden="1"/>
    </xf>
    <xf numFmtId="181" fontId="20" fillId="7" borderId="105" xfId="1" applyNumberFormat="1" applyFont="1" applyFill="1" applyBorder="1" applyAlignment="1" applyProtection="1">
      <alignment horizontal="center" vertical="center" wrapText="1"/>
      <protection hidden="1"/>
    </xf>
    <xf numFmtId="181" fontId="20" fillId="7" borderId="13" xfId="1" applyNumberFormat="1" applyFont="1" applyFill="1" applyBorder="1" applyAlignment="1" applyProtection="1">
      <alignment horizontal="center" vertical="center" wrapText="1"/>
      <protection hidden="1"/>
    </xf>
    <xf numFmtId="0" fontId="23" fillId="0" borderId="271" xfId="0" applyFont="1" applyBorder="1" applyAlignment="1" applyProtection="1">
      <alignment horizontal="center" vertical="center"/>
      <protection hidden="1"/>
    </xf>
    <xf numFmtId="0" fontId="23" fillId="0" borderId="213" xfId="0" applyFont="1" applyBorder="1" applyAlignment="1" applyProtection="1">
      <alignment horizontal="center" vertical="center"/>
      <protection hidden="1"/>
    </xf>
    <xf numFmtId="0" fontId="23" fillId="0" borderId="251" xfId="0" applyFont="1" applyBorder="1" applyAlignment="1" applyProtection="1">
      <alignment horizontal="center" vertical="center"/>
      <protection hidden="1"/>
    </xf>
    <xf numFmtId="180" fontId="23" fillId="0" borderId="54" xfId="0" applyNumberFormat="1" applyFont="1" applyBorder="1" applyAlignment="1" applyProtection="1">
      <alignment horizontal="center" vertical="center" wrapText="1"/>
      <protection hidden="1"/>
    </xf>
    <xf numFmtId="180" fontId="23" fillId="0" borderId="56" xfId="0" applyNumberFormat="1" applyFont="1" applyBorder="1" applyAlignment="1" applyProtection="1">
      <alignment horizontal="center" vertical="center" wrapText="1"/>
      <protection hidden="1"/>
    </xf>
    <xf numFmtId="0" fontId="23" fillId="2" borderId="301" xfId="0" applyFont="1" applyFill="1" applyBorder="1" applyAlignment="1" applyProtection="1">
      <alignment horizontal="center" vertical="center"/>
      <protection locked="0"/>
    </xf>
    <xf numFmtId="0" fontId="23" fillId="2" borderId="302" xfId="0" applyFont="1" applyFill="1" applyBorder="1" applyAlignment="1" applyProtection="1">
      <alignment horizontal="center" vertical="center"/>
      <protection locked="0"/>
    </xf>
    <xf numFmtId="0" fontId="23" fillId="2" borderId="303" xfId="0" applyFont="1" applyFill="1" applyBorder="1" applyAlignment="1" applyProtection="1">
      <alignment horizontal="center" vertical="center"/>
      <protection locked="0"/>
    </xf>
    <xf numFmtId="178" fontId="15" fillId="8" borderId="109" xfId="0" applyNumberFormat="1" applyFont="1" applyFill="1" applyBorder="1" applyAlignment="1" applyProtection="1">
      <alignment horizontal="left" vertical="center" shrinkToFit="1"/>
      <protection hidden="1"/>
    </xf>
    <xf numFmtId="178" fontId="15" fillId="8" borderId="216" xfId="0" applyNumberFormat="1" applyFont="1" applyFill="1" applyBorder="1" applyAlignment="1" applyProtection="1">
      <alignment horizontal="left" vertical="center" shrinkToFit="1"/>
      <protection hidden="1"/>
    </xf>
    <xf numFmtId="178" fontId="15" fillId="8" borderId="217" xfId="0" applyNumberFormat="1" applyFont="1" applyFill="1" applyBorder="1" applyAlignment="1" applyProtection="1">
      <alignment horizontal="left" vertical="center" shrinkToFit="1"/>
      <protection hidden="1"/>
    </xf>
    <xf numFmtId="184" fontId="19" fillId="8" borderId="216" xfId="0" applyNumberFormat="1" applyFont="1" applyFill="1" applyBorder="1" applyAlignment="1" applyProtection="1">
      <alignment horizontal="center" vertical="center"/>
      <protection hidden="1"/>
    </xf>
    <xf numFmtId="184" fontId="19" fillId="8" borderId="108" xfId="0" applyNumberFormat="1" applyFont="1" applyFill="1" applyBorder="1" applyAlignment="1" applyProtection="1">
      <alignment horizontal="center" vertical="center"/>
      <protection hidden="1"/>
    </xf>
    <xf numFmtId="189" fontId="20" fillId="7" borderId="116" xfId="0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1" fillId="0" borderId="259" xfId="0" applyFont="1" applyBorder="1" applyAlignment="1" applyProtection="1">
      <alignment horizontal="center" vertical="center" wrapText="1"/>
      <protection hidden="1"/>
    </xf>
    <xf numFmtId="0" fontId="21" fillId="0" borderId="14" xfId="0" applyFont="1" applyBorder="1" applyAlignment="1" applyProtection="1">
      <alignment horizontal="center" vertical="center" wrapText="1"/>
      <protection hidden="1"/>
    </xf>
    <xf numFmtId="189" fontId="20" fillId="7" borderId="54" xfId="0" applyNumberFormat="1" applyFont="1" applyFill="1" applyBorder="1" applyAlignment="1" applyProtection="1">
      <alignment horizontal="center" vertical="center" wrapText="1"/>
      <protection hidden="1"/>
    </xf>
    <xf numFmtId="189" fontId="20" fillId="7" borderId="55" xfId="0" applyNumberFormat="1" applyFont="1" applyFill="1" applyBorder="1" applyAlignment="1" applyProtection="1">
      <alignment horizontal="center" vertical="center" wrapText="1"/>
      <protection hidden="1"/>
    </xf>
    <xf numFmtId="189" fontId="20" fillId="7" borderId="58" xfId="0" applyNumberFormat="1" applyFont="1" applyFill="1" applyBorder="1" applyAlignment="1" applyProtection="1">
      <alignment horizontal="center" vertical="center" wrapText="1"/>
      <protection hidden="1"/>
    </xf>
    <xf numFmtId="189" fontId="20" fillId="7" borderId="59" xfId="0" applyNumberFormat="1" applyFont="1" applyFill="1" applyBorder="1" applyAlignment="1" applyProtection="1">
      <alignment horizontal="center" vertical="center" wrapText="1"/>
      <protection hidden="1"/>
    </xf>
    <xf numFmtId="189" fontId="20" fillId="7" borderId="45" xfId="0" applyNumberFormat="1" applyFont="1" applyFill="1" applyBorder="1" applyAlignment="1" applyProtection="1">
      <alignment horizontal="center" vertical="center" wrapText="1"/>
      <protection hidden="1"/>
    </xf>
    <xf numFmtId="189" fontId="20" fillId="7" borderId="60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3" xfId="0" applyFont="1" applyBorder="1" applyAlignment="1" applyProtection="1">
      <alignment horizontal="center" vertical="center"/>
      <protection hidden="1"/>
    </xf>
    <xf numFmtId="0" fontId="21" fillId="0" borderId="2" xfId="0" applyFont="1" applyBorder="1" applyAlignment="1" applyProtection="1">
      <alignment horizontal="center" vertical="center"/>
      <protection hidden="1"/>
    </xf>
    <xf numFmtId="176" fontId="19" fillId="7" borderId="61" xfId="1" applyNumberFormat="1" applyFont="1" applyFill="1" applyBorder="1" applyAlignment="1" applyProtection="1">
      <alignment horizontal="center" vertical="center" wrapText="1"/>
      <protection hidden="1"/>
    </xf>
    <xf numFmtId="176" fontId="19" fillId="7" borderId="42" xfId="1" applyNumberFormat="1" applyFont="1" applyFill="1" applyBorder="1" applyAlignment="1" applyProtection="1">
      <alignment horizontal="center" vertical="center" wrapText="1"/>
      <protection hidden="1"/>
    </xf>
    <xf numFmtId="176" fontId="19" fillId="7" borderId="62" xfId="1" applyNumberFormat="1" applyFont="1" applyFill="1" applyBorder="1" applyAlignment="1" applyProtection="1">
      <alignment horizontal="center" vertical="center" wrapText="1"/>
      <protection hidden="1"/>
    </xf>
    <xf numFmtId="176" fontId="19" fillId="7" borderId="63" xfId="1" applyNumberFormat="1" applyFont="1" applyFill="1" applyBorder="1" applyAlignment="1" applyProtection="1">
      <alignment horizontal="center" vertical="center" wrapText="1"/>
      <protection hidden="1"/>
    </xf>
    <xf numFmtId="176" fontId="19" fillId="7" borderId="73" xfId="1" applyNumberFormat="1" applyFont="1" applyFill="1" applyBorder="1" applyAlignment="1" applyProtection="1">
      <alignment horizontal="center" vertical="center" wrapText="1"/>
      <protection hidden="1"/>
    </xf>
    <xf numFmtId="176" fontId="19" fillId="7" borderId="64" xfId="1" applyNumberFormat="1" applyFont="1" applyFill="1" applyBorder="1" applyAlignment="1" applyProtection="1">
      <alignment horizontal="center" vertical="center" wrapText="1"/>
      <protection hidden="1"/>
    </xf>
    <xf numFmtId="176" fontId="26" fillId="0" borderId="59" xfId="1" applyNumberFormat="1" applyFont="1" applyBorder="1" applyAlignment="1" applyProtection="1">
      <alignment horizontal="center" vertical="center" shrinkToFit="1"/>
      <protection hidden="1"/>
    </xf>
    <xf numFmtId="176" fontId="26" fillId="0" borderId="45" xfId="1" applyNumberFormat="1" applyFont="1" applyBorder="1" applyAlignment="1" applyProtection="1">
      <alignment horizontal="center" vertical="center" shrinkToFit="1"/>
      <protection hidden="1"/>
    </xf>
    <xf numFmtId="176" fontId="26" fillId="0" borderId="60" xfId="1" applyNumberFormat="1" applyFont="1" applyBorder="1" applyAlignment="1" applyProtection="1">
      <alignment horizontal="center" vertical="center" shrinkToFit="1"/>
      <protection hidden="1"/>
    </xf>
    <xf numFmtId="0" fontId="15" fillId="0" borderId="11" xfId="0" applyFont="1" applyBorder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5" fillId="0" borderId="4" xfId="0" applyFont="1" applyBorder="1" applyAlignment="1" applyProtection="1">
      <alignment horizontal="right" vertical="center"/>
      <protection hidden="1"/>
    </xf>
    <xf numFmtId="0" fontId="15" fillId="0" borderId="10" xfId="0" applyFont="1" applyBorder="1" applyAlignment="1" applyProtection="1">
      <alignment horizontal="right" vertical="center"/>
      <protection hidden="1"/>
    </xf>
    <xf numFmtId="180" fontId="15" fillId="0" borderId="4" xfId="0" applyNumberFormat="1" applyFont="1" applyBorder="1" applyAlignment="1" applyProtection="1">
      <alignment horizontal="center" vertical="center" wrapText="1"/>
      <protection hidden="1"/>
    </xf>
    <xf numFmtId="180" fontId="15" fillId="0" borderId="229" xfId="0" applyNumberFormat="1" applyFont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center" vertical="center"/>
      <protection hidden="1"/>
    </xf>
    <xf numFmtId="0" fontId="23" fillId="0" borderId="232" xfId="0" applyFont="1" applyBorder="1" applyAlignment="1" applyProtection="1">
      <alignment horizontal="center" vertical="center"/>
      <protection hidden="1"/>
    </xf>
    <xf numFmtId="181" fontId="28" fillId="7" borderId="264" xfId="1" applyNumberFormat="1" applyFont="1" applyFill="1" applyBorder="1" applyAlignment="1" applyProtection="1">
      <alignment horizontal="center" vertical="center" wrapText="1"/>
      <protection hidden="1"/>
    </xf>
    <xf numFmtId="181" fontId="28" fillId="7" borderId="73" xfId="1" applyNumberFormat="1" applyFont="1" applyFill="1" applyBorder="1" applyAlignment="1" applyProtection="1">
      <alignment horizontal="center" vertical="center" wrapText="1"/>
      <protection hidden="1"/>
    </xf>
    <xf numFmtId="189" fontId="20" fillId="7" borderId="53" xfId="0" applyNumberFormat="1" applyFont="1" applyFill="1" applyBorder="1" applyAlignment="1" applyProtection="1">
      <alignment horizontal="center" vertical="center" wrapText="1"/>
      <protection hidden="1"/>
    </xf>
    <xf numFmtId="189" fontId="20" fillId="7" borderId="44" xfId="0" applyNumberFormat="1" applyFont="1" applyFill="1" applyBorder="1" applyAlignment="1" applyProtection="1">
      <alignment horizontal="center" vertical="center" wrapText="1"/>
      <protection hidden="1"/>
    </xf>
    <xf numFmtId="189" fontId="20" fillId="7" borderId="57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17" xfId="0" applyFont="1" applyBorder="1" applyAlignment="1" applyProtection="1">
      <alignment horizontal="center" vertical="center" shrinkToFit="1"/>
      <protection hidden="1"/>
    </xf>
    <xf numFmtId="0" fontId="26" fillId="0" borderId="3" xfId="0" applyFont="1" applyBorder="1" applyAlignment="1" applyProtection="1">
      <alignment horizontal="center" vertical="center" shrinkToFit="1"/>
      <protection hidden="1"/>
    </xf>
    <xf numFmtId="193" fontId="15" fillId="2" borderId="340" xfId="8" applyNumberFormat="1" applyFont="1" applyFill="1" applyBorder="1" applyAlignment="1" applyProtection="1">
      <alignment horizontal="center" vertical="center"/>
      <protection locked="0"/>
    </xf>
    <xf numFmtId="193" fontId="15" fillId="2" borderId="341" xfId="8" applyNumberFormat="1" applyFont="1" applyFill="1" applyBorder="1" applyAlignment="1" applyProtection="1">
      <alignment horizontal="center" vertical="center"/>
      <protection locked="0"/>
    </xf>
    <xf numFmtId="180" fontId="23" fillId="0" borderId="73" xfId="0" applyNumberFormat="1" applyFont="1" applyBorder="1" applyAlignment="1" applyProtection="1">
      <alignment horizontal="center" vertical="center" wrapText="1"/>
      <protection hidden="1"/>
    </xf>
    <xf numFmtId="180" fontId="23" fillId="0" borderId="64" xfId="0" applyNumberFormat="1" applyFont="1" applyBorder="1" applyAlignment="1" applyProtection="1">
      <alignment horizontal="center" vertical="center" wrapText="1"/>
      <protection hidden="1"/>
    </xf>
    <xf numFmtId="0" fontId="14" fillId="0" borderId="13" xfId="0" applyFont="1" applyBorder="1" applyAlignment="1" applyProtection="1">
      <alignment horizontal="center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190" fontId="26" fillId="0" borderId="17" xfId="0" applyNumberFormat="1" applyFont="1" applyBorder="1" applyAlignment="1" applyProtection="1">
      <alignment horizontal="center" vertical="center" shrinkToFit="1"/>
      <protection hidden="1"/>
    </xf>
    <xf numFmtId="190" fontId="26" fillId="0" borderId="3" xfId="0" applyNumberFormat="1" applyFont="1" applyBorder="1" applyAlignment="1" applyProtection="1">
      <alignment horizontal="center" vertical="center" shrinkToFit="1"/>
      <protection hidden="1"/>
    </xf>
    <xf numFmtId="0" fontId="15" fillId="3" borderId="14" xfId="0" applyFont="1" applyFill="1" applyBorder="1" applyAlignment="1" applyProtection="1">
      <alignment horizontal="left" vertical="center" indent="1"/>
      <protection locked="0"/>
    </xf>
    <xf numFmtId="0" fontId="15" fillId="3" borderId="13" xfId="0" applyFont="1" applyFill="1" applyBorder="1" applyAlignment="1" applyProtection="1">
      <alignment horizontal="left" vertical="center" indent="1"/>
      <protection locked="0"/>
    </xf>
    <xf numFmtId="0" fontId="15" fillId="3" borderId="12" xfId="0" applyFont="1" applyFill="1" applyBorder="1" applyAlignment="1" applyProtection="1">
      <alignment horizontal="left" vertical="center" indent="1"/>
      <protection locked="0"/>
    </xf>
    <xf numFmtId="0" fontId="38" fillId="0" borderId="0" xfId="0" applyFont="1" applyAlignment="1" applyProtection="1">
      <alignment horizontal="center" vertical="top" textRotation="255"/>
      <protection hidden="1"/>
    </xf>
    <xf numFmtId="184" fontId="28" fillId="7" borderId="213" xfId="0" applyNumberFormat="1" applyFont="1" applyFill="1" applyBorder="1" applyAlignment="1" applyProtection="1">
      <alignment horizontal="center" vertical="center"/>
      <protection hidden="1"/>
    </xf>
    <xf numFmtId="184" fontId="28" fillId="7" borderId="208" xfId="0" applyNumberFormat="1" applyFont="1" applyFill="1" applyBorder="1" applyAlignment="1" applyProtection="1">
      <alignment horizontal="center" vertical="center"/>
      <protection hidden="1"/>
    </xf>
    <xf numFmtId="178" fontId="15" fillId="0" borderId="218" xfId="0" applyNumberFormat="1" applyFont="1" applyBorder="1" applyAlignment="1" applyProtection="1">
      <alignment horizontal="left" vertical="center"/>
      <protection hidden="1"/>
    </xf>
    <xf numFmtId="178" fontId="15" fillId="0" borderId="219" xfId="0" applyNumberFormat="1" applyFont="1" applyBorder="1" applyAlignment="1" applyProtection="1">
      <alignment horizontal="left" vertical="center"/>
      <protection hidden="1"/>
    </xf>
    <xf numFmtId="178" fontId="15" fillId="0" borderId="222" xfId="0" applyNumberFormat="1" applyFont="1" applyBorder="1" applyAlignment="1" applyProtection="1">
      <alignment horizontal="left" vertical="center"/>
      <protection hidden="1"/>
    </xf>
    <xf numFmtId="180" fontId="52" fillId="0" borderId="59" xfId="0" applyNumberFormat="1" applyFont="1" applyBorder="1" applyAlignment="1" applyProtection="1">
      <alignment horizontal="center" vertical="center" wrapText="1"/>
      <protection hidden="1"/>
    </xf>
    <xf numFmtId="180" fontId="52" fillId="0" borderId="60" xfId="0" applyNumberFormat="1" applyFont="1" applyBorder="1" applyAlignment="1" applyProtection="1">
      <alignment horizontal="center" vertical="center" wrapText="1"/>
      <protection hidden="1"/>
    </xf>
    <xf numFmtId="180" fontId="23" fillId="0" borderId="53" xfId="0" applyNumberFormat="1" applyFont="1" applyBorder="1" applyAlignment="1" applyProtection="1">
      <alignment horizontal="center" vertical="center" wrapText="1"/>
      <protection hidden="1"/>
    </xf>
    <xf numFmtId="180" fontId="23" fillId="0" borderId="43" xfId="0" applyNumberFormat="1" applyFont="1" applyBorder="1" applyAlignment="1" applyProtection="1">
      <alignment horizontal="center" vertical="center" wrapText="1"/>
      <protection hidden="1"/>
    </xf>
    <xf numFmtId="0" fontId="15" fillId="3" borderId="105" xfId="0" applyFont="1" applyFill="1" applyBorder="1" applyAlignment="1" applyProtection="1">
      <alignment horizontal="left" vertical="center"/>
      <protection locked="0"/>
    </xf>
    <xf numFmtId="0" fontId="15" fillId="3" borderId="13" xfId="0" applyFont="1" applyFill="1" applyBorder="1" applyAlignment="1" applyProtection="1">
      <alignment horizontal="left" vertical="center"/>
      <protection locked="0"/>
    </xf>
    <xf numFmtId="0" fontId="15" fillId="3" borderId="270" xfId="0" applyFont="1" applyFill="1" applyBorder="1" applyAlignment="1" applyProtection="1">
      <alignment horizontal="left" vertical="center"/>
      <protection locked="0"/>
    </xf>
    <xf numFmtId="184" fontId="28" fillId="7" borderId="110" xfId="0" applyNumberFormat="1" applyFont="1" applyFill="1" applyBorder="1" applyAlignment="1" applyProtection="1">
      <alignment horizontal="center" vertical="center"/>
      <protection hidden="1"/>
    </xf>
    <xf numFmtId="0" fontId="23" fillId="0" borderId="6" xfId="0" applyFont="1" applyBorder="1" applyAlignment="1" applyProtection="1">
      <alignment horizontal="right" vertical="center"/>
      <protection hidden="1"/>
    </xf>
    <xf numFmtId="0" fontId="23" fillId="0" borderId="2" xfId="0" applyFont="1" applyBorder="1" applyAlignment="1" applyProtection="1">
      <alignment horizontal="right" vertical="center"/>
      <protection hidden="1"/>
    </xf>
    <xf numFmtId="0" fontId="23" fillId="0" borderId="1" xfId="0" applyFont="1" applyBorder="1" applyAlignment="1" applyProtection="1">
      <alignment horizontal="right" vertical="center"/>
      <protection hidden="1"/>
    </xf>
    <xf numFmtId="0" fontId="26" fillId="13" borderId="245" xfId="0" applyFont="1" applyFill="1" applyBorder="1" applyAlignment="1" applyProtection="1">
      <alignment horizontal="center" vertical="center" wrapText="1"/>
      <protection hidden="1"/>
    </xf>
    <xf numFmtId="0" fontId="26" fillId="13" borderId="246" xfId="0" applyFont="1" applyFill="1" applyBorder="1" applyAlignment="1" applyProtection="1">
      <alignment horizontal="center" vertical="center"/>
      <protection hidden="1"/>
    </xf>
    <xf numFmtId="0" fontId="26" fillId="0" borderId="212" xfId="0" applyFont="1" applyBorder="1" applyAlignment="1" applyProtection="1">
      <alignment horizontal="center" vertical="center" wrapText="1"/>
      <protection hidden="1"/>
    </xf>
    <xf numFmtId="0" fontId="26" fillId="0" borderId="251" xfId="0" applyFont="1" applyBorder="1" applyAlignment="1" applyProtection="1">
      <alignment horizontal="center" vertical="center" wrapText="1"/>
      <protection hidden="1"/>
    </xf>
    <xf numFmtId="0" fontId="26" fillId="0" borderId="253" xfId="0" applyFont="1" applyBorder="1" applyAlignment="1" applyProtection="1">
      <alignment horizontal="center" vertical="center" wrapText="1"/>
      <protection hidden="1"/>
    </xf>
    <xf numFmtId="0" fontId="26" fillId="0" borderId="8" xfId="0" applyFont="1" applyBorder="1" applyAlignment="1" applyProtection="1">
      <alignment horizontal="center" vertical="center" wrapText="1"/>
      <protection hidden="1"/>
    </xf>
    <xf numFmtId="0" fontId="26" fillId="0" borderId="254" xfId="0" applyFont="1" applyBorder="1" applyAlignment="1" applyProtection="1">
      <alignment horizontal="center" vertical="center" wrapText="1"/>
      <protection hidden="1"/>
    </xf>
    <xf numFmtId="0" fontId="26" fillId="0" borderId="5" xfId="0" applyFont="1" applyBorder="1" applyAlignment="1" applyProtection="1">
      <alignment horizontal="center" vertical="center" wrapText="1"/>
      <protection hidden="1"/>
    </xf>
    <xf numFmtId="0" fontId="26" fillId="0" borderId="255" xfId="0" applyFont="1" applyBorder="1" applyAlignment="1" applyProtection="1">
      <alignment horizontal="center" vertical="center" wrapText="1"/>
      <protection hidden="1"/>
    </xf>
    <xf numFmtId="0" fontId="26" fillId="0" borderId="10" xfId="0" applyFont="1" applyBorder="1" applyAlignment="1" applyProtection="1">
      <alignment horizontal="center" vertical="center" wrapText="1"/>
      <protection hidden="1"/>
    </xf>
    <xf numFmtId="0" fontId="26" fillId="0" borderId="256" xfId="0" applyFont="1" applyBorder="1" applyAlignment="1" applyProtection="1">
      <alignment horizontal="center" vertical="center" wrapText="1"/>
      <protection hidden="1"/>
    </xf>
    <xf numFmtId="0" fontId="26" fillId="0" borderId="257" xfId="0" applyFont="1" applyBorder="1" applyAlignment="1" applyProtection="1">
      <alignment horizontal="center" vertical="center" wrapText="1"/>
      <protection hidden="1"/>
    </xf>
    <xf numFmtId="0" fontId="21" fillId="0" borderId="193" xfId="0" applyFont="1" applyBorder="1" applyAlignment="1" applyProtection="1">
      <alignment horizontal="center" vertical="center" wrapText="1" shrinkToFit="1"/>
      <protection hidden="1"/>
    </xf>
    <xf numFmtId="0" fontId="21" fillId="0" borderId="218" xfId="0" applyFont="1" applyBorder="1" applyAlignment="1" applyProtection="1">
      <alignment horizontal="center" vertical="center" wrapText="1" shrinkToFit="1"/>
      <protection hidden="1"/>
    </xf>
    <xf numFmtId="184" fontId="19" fillId="9" borderId="65" xfId="0" applyNumberFormat="1" applyFont="1" applyFill="1" applyBorder="1" applyAlignment="1">
      <alignment horizontal="center" vertical="center"/>
    </xf>
    <xf numFmtId="184" fontId="19" fillId="9" borderId="70" xfId="0" applyNumberFormat="1" applyFont="1" applyFill="1" applyBorder="1" applyAlignment="1">
      <alignment horizontal="center" vertical="center"/>
    </xf>
    <xf numFmtId="180" fontId="15" fillId="9" borderId="71" xfId="0" applyNumberFormat="1" applyFont="1" applyFill="1" applyBorder="1" applyAlignment="1">
      <alignment horizontal="center" vertical="center" wrapText="1"/>
    </xf>
    <xf numFmtId="180" fontId="15" fillId="9" borderId="65" xfId="0" applyNumberFormat="1" applyFont="1" applyFill="1" applyBorder="1" applyAlignment="1">
      <alignment horizontal="center" vertical="center" wrapText="1"/>
    </xf>
    <xf numFmtId="180" fontId="15" fillId="9" borderId="127" xfId="0" applyNumberFormat="1" applyFont="1" applyFill="1" applyBorder="1" applyAlignment="1">
      <alignment horizontal="center" vertical="center" wrapText="1"/>
    </xf>
    <xf numFmtId="0" fontId="21" fillId="9" borderId="126" xfId="0" applyFont="1" applyFill="1" applyBorder="1" applyAlignment="1" applyProtection="1">
      <alignment horizontal="center" vertical="center" wrapText="1" shrinkToFit="1"/>
      <protection hidden="1"/>
    </xf>
    <xf numFmtId="0" fontId="21" fillId="9" borderId="65" xfId="0" applyFont="1" applyFill="1" applyBorder="1" applyAlignment="1" applyProtection="1">
      <alignment horizontal="center" vertical="center" wrapText="1" shrinkToFit="1"/>
      <protection hidden="1"/>
    </xf>
    <xf numFmtId="0" fontId="21" fillId="0" borderId="47" xfId="0" applyFont="1" applyBorder="1" applyAlignment="1" applyProtection="1">
      <alignment horizontal="center" vertical="center" wrapText="1" shrinkToFit="1"/>
      <protection hidden="1"/>
    </xf>
    <xf numFmtId="0" fontId="21" fillId="0" borderId="48" xfId="0" applyFont="1" applyBorder="1" applyAlignment="1" applyProtection="1">
      <alignment horizontal="center" vertical="center" shrinkToFit="1"/>
      <protection hidden="1"/>
    </xf>
    <xf numFmtId="0" fontId="21" fillId="0" borderId="49" xfId="0" applyFont="1" applyBorder="1" applyAlignment="1" applyProtection="1">
      <alignment horizontal="center" vertical="center" shrinkToFit="1"/>
      <protection hidden="1"/>
    </xf>
    <xf numFmtId="0" fontId="21" fillId="0" borderId="50" xfId="0" applyFont="1" applyBorder="1" applyAlignment="1" applyProtection="1">
      <alignment horizontal="center" vertical="center" shrinkToFit="1"/>
      <protection hidden="1"/>
    </xf>
    <xf numFmtId="0" fontId="21" fillId="0" borderId="51" xfId="0" applyFont="1" applyBorder="1" applyAlignment="1" applyProtection="1">
      <alignment horizontal="center" vertical="center" shrinkToFit="1"/>
      <protection hidden="1"/>
    </xf>
    <xf numFmtId="0" fontId="21" fillId="0" borderId="52" xfId="0" applyFont="1" applyBorder="1" applyAlignment="1" applyProtection="1">
      <alignment horizontal="center" vertical="center" shrinkToFit="1"/>
      <protection hidden="1"/>
    </xf>
    <xf numFmtId="193" fontId="15" fillId="2" borderId="301" xfId="8" applyNumberFormat="1" applyFont="1" applyFill="1" applyBorder="1" applyAlignment="1" applyProtection="1">
      <alignment horizontal="center" vertical="center"/>
      <protection locked="0"/>
    </xf>
    <xf numFmtId="193" fontId="15" fillId="2" borderId="303" xfId="8" applyNumberFormat="1" applyFont="1" applyFill="1" applyBorder="1" applyAlignment="1" applyProtection="1">
      <alignment horizontal="center" vertical="center"/>
      <protection locked="0"/>
    </xf>
    <xf numFmtId="184" fontId="20" fillId="7" borderId="131" xfId="0" applyNumberFormat="1" applyFont="1" applyFill="1" applyBorder="1" applyAlignment="1" applyProtection="1">
      <alignment horizontal="center" vertical="center"/>
      <protection hidden="1"/>
    </xf>
    <xf numFmtId="184" fontId="20" fillId="7" borderId="69" xfId="0" applyNumberFormat="1" applyFont="1" applyFill="1" applyBorder="1" applyAlignment="1" applyProtection="1">
      <alignment horizontal="center" vertical="center"/>
      <protection hidden="1"/>
    </xf>
    <xf numFmtId="0" fontId="21" fillId="0" borderId="128" xfId="0" applyFont="1" applyBorder="1" applyAlignment="1" applyProtection="1">
      <alignment horizontal="center" vertical="center" wrapText="1"/>
      <protection hidden="1"/>
    </xf>
    <xf numFmtId="0" fontId="21" fillId="0" borderId="129" xfId="0" applyFont="1" applyBorder="1" applyAlignment="1" applyProtection="1">
      <alignment horizontal="center" vertical="center" wrapText="1"/>
      <protection hidden="1"/>
    </xf>
    <xf numFmtId="0" fontId="21" fillId="0" borderId="133" xfId="0" applyFont="1" applyBorder="1" applyAlignment="1" applyProtection="1">
      <alignment horizontal="center" vertical="center" wrapText="1"/>
      <protection hidden="1"/>
    </xf>
    <xf numFmtId="0" fontId="21" fillId="0" borderId="67" xfId="0" applyFont="1" applyBorder="1" applyAlignment="1" applyProtection="1">
      <alignment horizontal="center" vertical="center" wrapText="1"/>
      <protection hidden="1"/>
    </xf>
    <xf numFmtId="0" fontId="28" fillId="0" borderId="48" xfId="0" applyFont="1" applyBorder="1" applyAlignment="1" applyProtection="1">
      <alignment horizontal="center" vertical="center"/>
      <protection hidden="1"/>
    </xf>
    <xf numFmtId="0" fontId="28" fillId="0" borderId="50" xfId="0" applyFont="1" applyBorder="1" applyAlignment="1" applyProtection="1">
      <alignment horizontal="center" vertical="center"/>
      <protection hidden="1"/>
    </xf>
    <xf numFmtId="0" fontId="28" fillId="0" borderId="52" xfId="0" applyFont="1" applyBorder="1" applyAlignment="1" applyProtection="1">
      <alignment horizontal="center" vertical="center"/>
      <protection hidden="1"/>
    </xf>
    <xf numFmtId="184" fontId="20" fillId="7" borderId="219" xfId="0" applyNumberFormat="1" applyFont="1" applyFill="1" applyBorder="1" applyAlignment="1" applyProtection="1">
      <alignment horizontal="center" vertical="center"/>
      <protection hidden="1"/>
    </xf>
    <xf numFmtId="184" fontId="20" fillId="7" borderId="220" xfId="0" applyNumberFormat="1" applyFont="1" applyFill="1" applyBorder="1" applyAlignment="1" applyProtection="1">
      <alignment horizontal="center" vertical="center"/>
      <protection hidden="1"/>
    </xf>
    <xf numFmtId="181" fontId="20" fillId="2" borderId="105" xfId="1" applyNumberFormat="1" applyFont="1" applyFill="1" applyBorder="1" applyAlignment="1" applyProtection="1">
      <alignment horizontal="center" vertical="center"/>
      <protection locked="0"/>
    </xf>
    <xf numFmtId="181" fontId="20" fillId="2" borderId="13" xfId="1" applyNumberFormat="1" applyFont="1" applyFill="1" applyBorder="1" applyAlignment="1" applyProtection="1">
      <alignment horizontal="center" vertical="center"/>
      <protection locked="0"/>
    </xf>
    <xf numFmtId="0" fontId="26" fillId="0" borderId="63" xfId="0" applyFont="1" applyBorder="1" applyAlignment="1" applyProtection="1">
      <alignment horizontal="center" vertical="center"/>
      <protection hidden="1"/>
    </xf>
    <xf numFmtId="0" fontId="26" fillId="0" borderId="73" xfId="0" applyFont="1" applyBorder="1" applyAlignment="1" applyProtection="1">
      <alignment horizontal="center" vertical="center"/>
      <protection hidden="1"/>
    </xf>
    <xf numFmtId="0" fontId="23" fillId="0" borderId="165" xfId="0" applyFont="1" applyBorder="1" applyAlignment="1" applyProtection="1">
      <alignment horizontal="center" vertical="center"/>
      <protection hidden="1"/>
    </xf>
    <xf numFmtId="0" fontId="23" fillId="0" borderId="160" xfId="0" applyFont="1" applyBorder="1" applyAlignment="1" applyProtection="1">
      <alignment horizontal="center" vertical="center"/>
      <protection hidden="1"/>
    </xf>
    <xf numFmtId="0" fontId="23" fillId="0" borderId="252" xfId="0" applyFont="1" applyBorder="1" applyAlignment="1" applyProtection="1">
      <alignment horizontal="center" vertical="center"/>
      <protection hidden="1"/>
    </xf>
    <xf numFmtId="0" fontId="23" fillId="0" borderId="167" xfId="0" applyFont="1" applyBorder="1" applyAlignment="1" applyProtection="1">
      <alignment horizontal="center" vertical="center"/>
      <protection hidden="1"/>
    </xf>
    <xf numFmtId="180" fontId="28" fillId="7" borderId="110" xfId="0" applyNumberFormat="1" applyFont="1" applyFill="1" applyBorder="1" applyAlignment="1" applyProtection="1">
      <alignment horizontal="center" vertical="center"/>
      <protection hidden="1"/>
    </xf>
    <xf numFmtId="0" fontId="21" fillId="0" borderId="138" xfId="0" applyFont="1" applyBorder="1" applyAlignment="1">
      <alignment horizontal="center" vertical="center" wrapText="1" shrinkToFit="1"/>
    </xf>
    <xf numFmtId="0" fontId="21" fillId="0" borderId="139" xfId="0" applyFont="1" applyBorder="1" applyAlignment="1">
      <alignment horizontal="center" vertical="center" wrapText="1" shrinkToFit="1"/>
    </xf>
    <xf numFmtId="0" fontId="22" fillId="0" borderId="84" xfId="0" applyFont="1" applyBorder="1" applyAlignment="1">
      <alignment horizontal="center" vertical="center"/>
    </xf>
    <xf numFmtId="184" fontId="29" fillId="7" borderId="139" xfId="0" applyNumberFormat="1" applyFont="1" applyFill="1" applyBorder="1" applyAlignment="1">
      <alignment horizontal="center" vertical="center"/>
    </xf>
    <xf numFmtId="0" fontId="23" fillId="0" borderId="139" xfId="0" applyFont="1" applyBorder="1" applyAlignment="1">
      <alignment horizontal="left" vertical="center" wrapText="1" shrinkToFit="1"/>
    </xf>
    <xf numFmtId="0" fontId="23" fillId="0" borderId="140" xfId="0" applyFont="1" applyBorder="1" applyAlignment="1">
      <alignment horizontal="left" vertical="center" wrapText="1" shrinkToFit="1"/>
    </xf>
    <xf numFmtId="177" fontId="26" fillId="16" borderId="182" xfId="0" applyNumberFormat="1" applyFont="1" applyFill="1" applyBorder="1" applyAlignment="1">
      <alignment horizontal="center" vertical="center" wrapText="1"/>
    </xf>
    <xf numFmtId="177" fontId="26" fillId="16" borderId="183" xfId="0" applyNumberFormat="1" applyFont="1" applyFill="1" applyBorder="1" applyAlignment="1">
      <alignment horizontal="center" vertical="center" wrapText="1"/>
    </xf>
    <xf numFmtId="177" fontId="26" fillId="16" borderId="184" xfId="0" applyNumberFormat="1" applyFont="1" applyFill="1" applyBorder="1" applyAlignment="1">
      <alignment horizontal="center" vertical="center" wrapText="1"/>
    </xf>
    <xf numFmtId="190" fontId="19" fillId="12" borderId="187" xfId="0" applyNumberFormat="1" applyFont="1" applyFill="1" applyBorder="1" applyAlignment="1">
      <alignment horizontal="center" vertical="center" wrapText="1" shrinkToFit="1"/>
    </xf>
    <xf numFmtId="190" fontId="19" fillId="12" borderId="188" xfId="0" applyNumberFormat="1" applyFont="1" applyFill="1" applyBorder="1" applyAlignment="1">
      <alignment horizontal="center" vertical="center" wrapText="1" shrinkToFit="1"/>
    </xf>
    <xf numFmtId="190" fontId="19" fillId="12" borderId="189" xfId="0" applyNumberFormat="1" applyFont="1" applyFill="1" applyBorder="1" applyAlignment="1">
      <alignment horizontal="center" vertical="center"/>
    </xf>
    <xf numFmtId="190" fontId="19" fillId="12" borderId="190" xfId="0" applyNumberFormat="1" applyFont="1" applyFill="1" applyBorder="1" applyAlignment="1">
      <alignment horizontal="center" vertical="center"/>
    </xf>
    <xf numFmtId="190" fontId="19" fillId="12" borderId="191" xfId="0" applyNumberFormat="1" applyFont="1" applyFill="1" applyBorder="1" applyAlignment="1">
      <alignment horizontal="center" vertical="center"/>
    </xf>
    <xf numFmtId="190" fontId="19" fillId="12" borderId="192" xfId="0" applyNumberFormat="1" applyFont="1" applyFill="1" applyBorder="1" applyAlignment="1">
      <alignment horizontal="center" vertical="center"/>
    </xf>
    <xf numFmtId="190" fontId="19" fillId="12" borderId="4" xfId="0" applyNumberFormat="1" applyFont="1" applyFill="1" applyBorder="1" applyAlignment="1">
      <alignment horizontal="center" vertical="center"/>
    </xf>
    <xf numFmtId="190" fontId="19" fillId="12" borderId="118" xfId="0" applyNumberFormat="1" applyFont="1" applyFill="1" applyBorder="1" applyAlignment="1">
      <alignment horizontal="center" vertical="center"/>
    </xf>
    <xf numFmtId="178" fontId="19" fillId="12" borderId="170" xfId="0" applyNumberFormat="1" applyFont="1" applyFill="1" applyBorder="1" applyAlignment="1">
      <alignment horizontal="center" vertical="center"/>
    </xf>
    <xf numFmtId="178" fontId="19" fillId="12" borderId="0" xfId="0" applyNumberFormat="1" applyFont="1" applyFill="1" applyAlignment="1">
      <alignment horizontal="center" vertical="center"/>
    </xf>
    <xf numFmtId="178" fontId="19" fillId="12" borderId="274" xfId="0" applyNumberFormat="1" applyFont="1" applyFill="1" applyBorder="1" applyAlignment="1">
      <alignment horizontal="center" vertical="center"/>
    </xf>
    <xf numFmtId="0" fontId="26" fillId="9" borderId="81" xfId="0" applyFont="1" applyFill="1" applyBorder="1" applyAlignment="1">
      <alignment horizontal="center" vertical="center"/>
    </xf>
    <xf numFmtId="0" fontId="26" fillId="9" borderId="83" xfId="0" applyFont="1" applyFill="1" applyBorder="1" applyAlignment="1">
      <alignment horizontal="center" vertical="center"/>
    </xf>
    <xf numFmtId="178" fontId="19" fillId="0" borderId="0" xfId="0" applyNumberFormat="1" applyFont="1" applyAlignment="1">
      <alignment horizontal="center" vertical="center"/>
    </xf>
    <xf numFmtId="0" fontId="26" fillId="10" borderId="24" xfId="0" applyFont="1" applyFill="1" applyBorder="1" applyAlignment="1">
      <alignment horizontal="center" vertical="center"/>
    </xf>
    <xf numFmtId="0" fontId="26" fillId="10" borderId="25" xfId="0" applyFont="1" applyFill="1" applyBorder="1" applyAlignment="1">
      <alignment horizontal="center" vertical="center"/>
    </xf>
    <xf numFmtId="0" fontId="26" fillId="10" borderId="26" xfId="0" applyFont="1" applyFill="1" applyBorder="1" applyAlignment="1">
      <alignment horizontal="center" vertical="center"/>
    </xf>
    <xf numFmtId="0" fontId="26" fillId="9" borderId="82" xfId="0" applyFont="1" applyFill="1" applyBorder="1" applyAlignment="1">
      <alignment horizontal="center" vertical="center"/>
    </xf>
    <xf numFmtId="0" fontId="21" fillId="0" borderId="86" xfId="0" applyFont="1" applyBorder="1" applyAlignment="1">
      <alignment horizontal="center" vertical="center" wrapText="1" shrinkToFit="1"/>
    </xf>
    <xf numFmtId="0" fontId="21" fillId="0" borderId="87" xfId="0" applyFont="1" applyBorder="1" applyAlignment="1">
      <alignment horizontal="center" vertical="center" wrapText="1" shrinkToFit="1"/>
    </xf>
    <xf numFmtId="184" fontId="29" fillId="7" borderId="87" xfId="0" applyNumberFormat="1" applyFont="1" applyFill="1" applyBorder="1" applyAlignment="1">
      <alignment horizontal="center" vertical="center"/>
    </xf>
    <xf numFmtId="0" fontId="23" fillId="0" borderId="87" xfId="0" applyFont="1" applyBorder="1" applyAlignment="1">
      <alignment horizontal="left" vertical="center" wrapText="1" shrinkToFit="1"/>
    </xf>
    <xf numFmtId="0" fontId="23" fillId="0" borderId="88" xfId="0" applyFont="1" applyBorder="1" applyAlignment="1">
      <alignment horizontal="left" vertical="center" wrapText="1" shrinkToFit="1"/>
    </xf>
    <xf numFmtId="0" fontId="26" fillId="0" borderId="181" xfId="0" applyFont="1" applyBorder="1" applyAlignment="1">
      <alignment horizontal="center" vertical="center"/>
    </xf>
    <xf numFmtId="0" fontId="26" fillId="2" borderId="30" xfId="0" applyFont="1" applyFill="1" applyBorder="1" applyAlignment="1">
      <alignment horizontal="center" vertical="center" wrapText="1" shrinkToFit="1"/>
    </xf>
    <xf numFmtId="0" fontId="26" fillId="2" borderId="31" xfId="0" applyFont="1" applyFill="1" applyBorder="1" applyAlignment="1">
      <alignment horizontal="center" vertical="center" wrapText="1" shrinkToFit="1"/>
    </xf>
    <xf numFmtId="178" fontId="19" fillId="12" borderId="272" xfId="0" applyNumberFormat="1" applyFont="1" applyFill="1" applyBorder="1" applyAlignment="1">
      <alignment horizontal="center" vertical="center" wrapText="1" shrinkToFit="1"/>
    </xf>
    <xf numFmtId="178" fontId="19" fillId="12" borderId="273" xfId="0" applyNumberFormat="1" applyFont="1" applyFill="1" applyBorder="1" applyAlignment="1">
      <alignment horizontal="center" vertical="center" wrapText="1" shrinkToFit="1"/>
    </xf>
    <xf numFmtId="0" fontId="26" fillId="2" borderId="179" xfId="0" applyFont="1" applyFill="1" applyBorder="1" applyAlignment="1">
      <alignment horizontal="center" vertical="center" wrapText="1" shrinkToFit="1"/>
    </xf>
    <xf numFmtId="0" fontId="26" fillId="2" borderId="180" xfId="0" applyFont="1" applyFill="1" applyBorder="1" applyAlignment="1">
      <alignment horizontal="center" vertical="center" wrapText="1" shrinkToFit="1"/>
    </xf>
    <xf numFmtId="190" fontId="19" fillId="12" borderId="185" xfId="0" applyNumberFormat="1" applyFont="1" applyFill="1" applyBorder="1" applyAlignment="1">
      <alignment horizontal="center" vertical="center" wrapText="1" shrinkToFit="1"/>
    </xf>
    <xf numFmtId="190" fontId="19" fillId="12" borderId="186" xfId="0" applyNumberFormat="1" applyFont="1" applyFill="1" applyBorder="1" applyAlignment="1">
      <alignment horizontal="center" vertical="center" wrapText="1" shrinkToFit="1"/>
    </xf>
    <xf numFmtId="180" fontId="20" fillId="12" borderId="25" xfId="0" applyNumberFormat="1" applyFont="1" applyFill="1" applyBorder="1" applyAlignment="1">
      <alignment horizontal="center" vertical="center"/>
    </xf>
    <xf numFmtId="182" fontId="21" fillId="0" borderId="25" xfId="0" applyNumberFormat="1" applyFont="1" applyBorder="1" applyAlignment="1">
      <alignment horizontal="center" vertical="center"/>
    </xf>
    <xf numFmtId="184" fontId="20" fillId="12" borderId="25" xfId="0" applyNumberFormat="1" applyFont="1" applyFill="1" applyBorder="1" applyAlignment="1">
      <alignment horizontal="center" vertical="center"/>
    </xf>
    <xf numFmtId="190" fontId="19" fillId="0" borderId="277" xfId="0" applyNumberFormat="1" applyFont="1" applyBorder="1" applyAlignment="1" applyProtection="1">
      <alignment horizontal="center" vertical="center"/>
      <protection hidden="1"/>
    </xf>
    <xf numFmtId="190" fontId="19" fillId="0" borderId="278" xfId="0" applyNumberFormat="1" applyFont="1" applyBorder="1" applyAlignment="1" applyProtection="1">
      <alignment horizontal="center" vertical="center"/>
      <protection hidden="1"/>
    </xf>
    <xf numFmtId="190" fontId="19" fillId="0" borderId="331" xfId="0" applyNumberFormat="1" applyFont="1" applyBorder="1" applyAlignment="1" applyProtection="1">
      <alignment horizontal="center" vertical="center"/>
      <protection hidden="1"/>
    </xf>
    <xf numFmtId="184" fontId="19" fillId="10" borderId="100" xfId="0" applyNumberFormat="1" applyFont="1" applyFill="1" applyBorder="1" applyAlignment="1" applyProtection="1">
      <alignment horizontal="center" vertical="center"/>
      <protection hidden="1"/>
    </xf>
    <xf numFmtId="184" fontId="19" fillId="10" borderId="97" xfId="0" applyNumberFormat="1" applyFont="1" applyFill="1" applyBorder="1" applyAlignment="1" applyProtection="1">
      <alignment horizontal="center" vertical="center"/>
      <protection hidden="1"/>
    </xf>
    <xf numFmtId="184" fontId="19" fillId="10" borderId="98" xfId="0" applyNumberFormat="1" applyFont="1" applyFill="1" applyBorder="1" applyAlignment="1" applyProtection="1">
      <alignment horizontal="center" vertical="center"/>
      <protection hidden="1"/>
    </xf>
    <xf numFmtId="184" fontId="20" fillId="12" borderId="137" xfId="8" applyNumberFormat="1" applyFont="1" applyFill="1" applyBorder="1" applyAlignment="1" applyProtection="1">
      <alignment horizontal="center" vertical="center" wrapText="1"/>
    </xf>
    <xf numFmtId="184" fontId="20" fillId="12" borderId="69" xfId="8" applyNumberFormat="1" applyFont="1" applyFill="1" applyBorder="1" applyAlignment="1" applyProtection="1">
      <alignment horizontal="center" vertical="center" wrapText="1"/>
    </xf>
    <xf numFmtId="177" fontId="26" fillId="10" borderId="24" xfId="0" applyNumberFormat="1" applyFont="1" applyFill="1" applyBorder="1" applyAlignment="1">
      <alignment horizontal="center" vertical="center"/>
    </xf>
    <xf numFmtId="177" fontId="26" fillId="10" borderId="25" xfId="0" applyNumberFormat="1" applyFont="1" applyFill="1" applyBorder="1" applyAlignment="1">
      <alignment horizontal="center" vertical="center"/>
    </xf>
    <xf numFmtId="177" fontId="26" fillId="10" borderId="26" xfId="0" applyNumberFormat="1" applyFont="1" applyFill="1" applyBorder="1" applyAlignment="1">
      <alignment horizontal="center" vertical="center"/>
    </xf>
    <xf numFmtId="178" fontId="19" fillId="12" borderId="187" xfId="0" applyNumberFormat="1" applyFont="1" applyFill="1" applyBorder="1" applyAlignment="1">
      <alignment horizontal="center" vertical="center"/>
    </xf>
    <xf numFmtId="178" fontId="19" fillId="12" borderId="275" xfId="0" applyNumberFormat="1" applyFont="1" applyFill="1" applyBorder="1" applyAlignment="1">
      <alignment horizontal="center" vertical="center"/>
    </xf>
    <xf numFmtId="178" fontId="19" fillId="12" borderId="188" xfId="0" applyNumberFormat="1" applyFont="1" applyFill="1" applyBorder="1" applyAlignment="1">
      <alignment horizontal="center" vertical="center"/>
    </xf>
    <xf numFmtId="178" fontId="19" fillId="12" borderId="189" xfId="0" applyNumberFormat="1" applyFont="1" applyFill="1" applyBorder="1" applyAlignment="1">
      <alignment horizontal="center" vertical="center"/>
    </xf>
    <xf numFmtId="178" fontId="19" fillId="12" borderId="190" xfId="0" applyNumberFormat="1" applyFont="1" applyFill="1" applyBorder="1" applyAlignment="1">
      <alignment horizontal="center" vertical="center"/>
    </xf>
    <xf numFmtId="178" fontId="19" fillId="12" borderId="191" xfId="0" applyNumberFormat="1" applyFont="1" applyFill="1" applyBorder="1" applyAlignment="1">
      <alignment horizontal="center" vertical="center"/>
    </xf>
    <xf numFmtId="180" fontId="15" fillId="0" borderId="103" xfId="0" applyNumberFormat="1" applyFont="1" applyBorder="1" applyAlignment="1" applyProtection="1">
      <alignment horizontal="left" vertical="center" wrapText="1"/>
      <protection hidden="1"/>
    </xf>
    <xf numFmtId="180" fontId="15" fillId="0" borderId="28" xfId="0" applyNumberFormat="1" applyFont="1" applyBorder="1" applyAlignment="1" applyProtection="1">
      <alignment horizontal="left" vertical="center" wrapText="1"/>
      <protection hidden="1"/>
    </xf>
    <xf numFmtId="180" fontId="15" fillId="0" borderId="29" xfId="0" applyNumberFormat="1" applyFont="1" applyBorder="1" applyAlignment="1" applyProtection="1">
      <alignment horizontal="left" vertical="center" wrapText="1"/>
      <protection hidden="1"/>
    </xf>
    <xf numFmtId="184" fontId="20" fillId="7" borderId="137" xfId="8" applyNumberFormat="1" applyFont="1" applyFill="1" applyBorder="1" applyAlignment="1" applyProtection="1">
      <alignment horizontal="center" vertical="center" wrapText="1"/>
      <protection hidden="1"/>
    </xf>
    <xf numFmtId="184" fontId="20" fillId="7" borderId="69" xfId="8" applyNumberFormat="1" applyFont="1" applyFill="1" applyBorder="1" applyAlignment="1" applyProtection="1">
      <alignment horizontal="center" vertical="center" wrapText="1"/>
      <protection hidden="1"/>
    </xf>
    <xf numFmtId="190" fontId="19" fillId="7" borderId="272" xfId="0" applyNumberFormat="1" applyFont="1" applyFill="1" applyBorder="1" applyAlignment="1" applyProtection="1">
      <alignment horizontal="center" vertical="center" wrapText="1" shrinkToFit="1"/>
      <protection hidden="1"/>
    </xf>
    <xf numFmtId="190" fontId="19" fillId="7" borderId="273" xfId="0" applyNumberFormat="1" applyFont="1" applyFill="1" applyBorder="1" applyAlignment="1" applyProtection="1">
      <alignment horizontal="center" vertical="center" wrapText="1" shrinkToFit="1"/>
      <protection hidden="1"/>
    </xf>
    <xf numFmtId="0" fontId="26" fillId="8" borderId="193" xfId="0" applyFont="1" applyFill="1" applyBorder="1" applyAlignment="1" applyProtection="1">
      <alignment horizontal="center" vertical="center"/>
      <protection hidden="1"/>
    </xf>
    <xf numFmtId="0" fontId="26" fillId="8" borderId="194" xfId="0" applyFont="1" applyFill="1" applyBorder="1" applyAlignment="1" applyProtection="1">
      <alignment horizontal="center" vertical="center"/>
      <protection hidden="1"/>
    </xf>
    <xf numFmtId="190" fontId="19" fillId="7" borderId="170" xfId="0" applyNumberFormat="1" applyFont="1" applyFill="1" applyBorder="1" applyAlignment="1" applyProtection="1">
      <alignment horizontal="center" vertical="center" wrapText="1" shrinkToFit="1"/>
      <protection hidden="1"/>
    </xf>
    <xf numFmtId="190" fontId="19" fillId="7" borderId="274" xfId="0" applyNumberFormat="1" applyFont="1" applyFill="1" applyBorder="1" applyAlignment="1" applyProtection="1">
      <alignment horizontal="center" vertical="center" wrapText="1" shrinkToFit="1"/>
      <protection hidden="1"/>
    </xf>
    <xf numFmtId="0" fontId="26" fillId="2" borderId="282" xfId="0" applyFont="1" applyFill="1" applyBorder="1" applyAlignment="1" applyProtection="1">
      <alignment horizontal="center" vertical="center" wrapText="1" shrinkToFit="1"/>
      <protection hidden="1"/>
    </xf>
    <xf numFmtId="0" fontId="26" fillId="2" borderId="283" xfId="0" applyFont="1" applyFill="1" applyBorder="1" applyAlignment="1" applyProtection="1">
      <alignment horizontal="center" vertical="center" wrapText="1" shrinkToFit="1"/>
      <protection hidden="1"/>
    </xf>
    <xf numFmtId="178" fontId="19" fillId="0" borderId="0" xfId="0" applyNumberFormat="1" applyFont="1" applyAlignment="1" applyProtection="1">
      <alignment horizontal="center" vertical="center"/>
      <protection hidden="1"/>
    </xf>
    <xf numFmtId="190" fontId="19" fillId="0" borderId="185" xfId="0" applyNumberFormat="1" applyFont="1" applyBorder="1" applyAlignment="1" applyProtection="1">
      <alignment horizontal="center" vertical="center" wrapText="1" shrinkToFit="1"/>
      <protection hidden="1"/>
    </xf>
    <xf numFmtId="190" fontId="19" fillId="0" borderId="186" xfId="0" applyNumberFormat="1" applyFont="1" applyBorder="1" applyAlignment="1" applyProtection="1">
      <alignment horizontal="center" vertical="center" wrapText="1" shrinkToFit="1"/>
      <protection hidden="1"/>
    </xf>
    <xf numFmtId="184" fontId="20" fillId="7" borderId="28" xfId="8" applyNumberFormat="1" applyFont="1" applyFill="1" applyBorder="1" applyAlignment="1" applyProtection="1">
      <alignment horizontal="center" vertical="center" wrapText="1"/>
      <protection hidden="1"/>
    </xf>
    <xf numFmtId="178" fontId="21" fillId="0" borderId="178" xfId="0" applyNumberFormat="1" applyFont="1" applyBorder="1" applyAlignment="1" applyProtection="1">
      <alignment horizontal="center" vertical="center"/>
      <protection hidden="1"/>
    </xf>
    <xf numFmtId="178" fontId="21" fillId="0" borderId="25" xfId="0" applyNumberFormat="1" applyFont="1" applyBorder="1" applyAlignment="1" applyProtection="1">
      <alignment horizontal="center" vertical="center"/>
      <protection hidden="1"/>
    </xf>
    <xf numFmtId="0" fontId="21" fillId="0" borderId="24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1" fillId="9" borderId="126" xfId="0" applyFont="1" applyFill="1" applyBorder="1" applyAlignment="1">
      <alignment horizontal="center" vertical="center" wrapText="1" shrinkToFit="1"/>
    </xf>
    <xf numFmtId="0" fontId="21" fillId="9" borderId="65" xfId="0" applyFont="1" applyFill="1" applyBorder="1" applyAlignment="1">
      <alignment horizontal="center" vertical="center" wrapText="1" shrinkToFit="1"/>
    </xf>
    <xf numFmtId="0" fontId="26" fillId="0" borderId="182" xfId="0" applyFont="1" applyBorder="1" applyAlignment="1" applyProtection="1">
      <alignment horizontal="center" vertical="center" shrinkToFit="1"/>
      <protection hidden="1"/>
    </xf>
    <xf numFmtId="0" fontId="26" fillId="0" borderId="183" xfId="0" applyFont="1" applyBorder="1" applyAlignment="1" applyProtection="1">
      <alignment horizontal="center" vertical="center" shrinkToFit="1"/>
      <protection hidden="1"/>
    </xf>
    <xf numFmtId="0" fontId="26" fillId="0" borderId="301" xfId="0" applyFont="1" applyBorder="1" applyAlignment="1" applyProtection="1">
      <alignment horizontal="center" vertical="center" shrinkToFit="1"/>
      <protection hidden="1"/>
    </xf>
    <xf numFmtId="0" fontId="26" fillId="0" borderId="302" xfId="0" applyFont="1" applyBorder="1" applyAlignment="1" applyProtection="1">
      <alignment horizontal="center" vertical="center" shrinkToFit="1"/>
      <protection hidden="1"/>
    </xf>
    <xf numFmtId="0" fontId="23" fillId="3" borderId="182" xfId="0" applyFont="1" applyFill="1" applyBorder="1" applyAlignment="1" applyProtection="1">
      <alignment horizontal="left" vertical="center"/>
      <protection locked="0"/>
    </xf>
    <xf numFmtId="0" fontId="23" fillId="3" borderId="183" xfId="0" applyFont="1" applyFill="1" applyBorder="1" applyAlignment="1" applyProtection="1">
      <alignment horizontal="left" vertical="center"/>
      <protection locked="0"/>
    </xf>
    <xf numFmtId="0" fontId="23" fillId="3" borderId="308" xfId="0" applyFont="1" applyFill="1" applyBorder="1" applyAlignment="1" applyProtection="1">
      <alignment horizontal="left" vertical="center"/>
      <protection locked="0"/>
    </xf>
    <xf numFmtId="0" fontId="23" fillId="3" borderId="301" xfId="0" applyFont="1" applyFill="1" applyBorder="1" applyAlignment="1" applyProtection="1">
      <alignment horizontal="left" vertical="center"/>
      <protection locked="0"/>
    </xf>
    <xf numFmtId="0" fontId="23" fillId="3" borderId="302" xfId="0" applyFont="1" applyFill="1" applyBorder="1" applyAlignment="1" applyProtection="1">
      <alignment horizontal="left" vertical="center"/>
      <protection locked="0"/>
    </xf>
    <xf numFmtId="0" fontId="23" fillId="3" borderId="309" xfId="0" applyFont="1" applyFill="1" applyBorder="1" applyAlignment="1" applyProtection="1">
      <alignment horizontal="left" vertical="center"/>
      <protection locked="0"/>
    </xf>
    <xf numFmtId="0" fontId="21" fillId="0" borderId="322" xfId="1" applyFont="1" applyBorder="1" applyAlignment="1" applyProtection="1">
      <alignment horizontal="center" vertical="center"/>
      <protection hidden="1"/>
    </xf>
    <xf numFmtId="0" fontId="21" fillId="0" borderId="208" xfId="1" applyFont="1" applyBorder="1" applyAlignment="1" applyProtection="1">
      <alignment horizontal="center" vertical="center"/>
      <protection hidden="1"/>
    </xf>
    <xf numFmtId="0" fontId="21" fillId="0" borderId="33" xfId="0" applyFont="1" applyBorder="1" applyAlignment="1" applyProtection="1">
      <alignment horizontal="center" vertical="center" wrapText="1" shrinkToFit="1"/>
      <protection hidden="1"/>
    </xf>
    <xf numFmtId="0" fontId="21" fillId="0" borderId="34" xfId="0" applyFont="1" applyBorder="1" applyAlignment="1" applyProtection="1">
      <alignment horizontal="center" vertical="center" wrapText="1" shrinkToFit="1"/>
      <protection hidden="1"/>
    </xf>
    <xf numFmtId="184" fontId="28" fillId="7" borderId="34" xfId="8" applyNumberFormat="1" applyFont="1" applyFill="1" applyBorder="1" applyAlignment="1" applyProtection="1">
      <alignment horizontal="center" vertical="center"/>
      <protection hidden="1"/>
    </xf>
    <xf numFmtId="184" fontId="28" fillId="7" borderId="76" xfId="8" applyNumberFormat="1" applyFont="1" applyFill="1" applyBorder="1" applyAlignment="1" applyProtection="1">
      <alignment horizontal="center" vertical="center"/>
      <protection hidden="1"/>
    </xf>
    <xf numFmtId="3" fontId="23" fillId="0" borderId="34" xfId="8" applyNumberFormat="1" applyFont="1" applyBorder="1" applyAlignment="1" applyProtection="1">
      <alignment horizontal="left" vertical="center"/>
      <protection hidden="1"/>
    </xf>
    <xf numFmtId="3" fontId="23" fillId="0" borderId="35" xfId="8" applyNumberFormat="1" applyFont="1" applyBorder="1" applyAlignment="1" applyProtection="1">
      <alignment horizontal="left" vertical="center"/>
      <protection hidden="1"/>
    </xf>
    <xf numFmtId="0" fontId="42" fillId="0" borderId="6" xfId="0" applyFont="1" applyBorder="1" applyProtection="1">
      <alignment vertical="center"/>
      <protection hidden="1"/>
    </xf>
    <xf numFmtId="184" fontId="20" fillId="7" borderId="3" xfId="0" applyNumberFormat="1" applyFont="1" applyFill="1" applyBorder="1" applyAlignment="1" applyProtection="1">
      <alignment horizontal="center" vertical="center"/>
      <protection hidden="1"/>
    </xf>
    <xf numFmtId="184" fontId="20" fillId="7" borderId="2" xfId="0" applyNumberFormat="1" applyFont="1" applyFill="1" applyBorder="1" applyAlignment="1" applyProtection="1">
      <alignment horizontal="center" vertical="center"/>
      <protection hidden="1"/>
    </xf>
    <xf numFmtId="0" fontId="26" fillId="0" borderId="310" xfId="0" applyFont="1" applyBorder="1" applyAlignment="1" applyProtection="1">
      <alignment horizontal="center" vertical="center" wrapText="1"/>
      <protection hidden="1"/>
    </xf>
    <xf numFmtId="0" fontId="26" fillId="0" borderId="311" xfId="0" applyFont="1" applyBorder="1" applyAlignment="1" applyProtection="1">
      <alignment horizontal="center" vertical="center" wrapText="1"/>
      <protection hidden="1"/>
    </xf>
    <xf numFmtId="0" fontId="26" fillId="0" borderId="317" xfId="0" applyFont="1" applyBorder="1" applyAlignment="1" applyProtection="1">
      <alignment horizontal="center" vertical="center" wrapText="1"/>
      <protection hidden="1"/>
    </xf>
    <xf numFmtId="0" fontId="26" fillId="0" borderId="320" xfId="0" applyFont="1" applyBorder="1" applyAlignment="1" applyProtection="1">
      <alignment horizontal="center" vertical="center" wrapText="1"/>
      <protection hidden="1"/>
    </xf>
    <xf numFmtId="0" fontId="26" fillId="0" borderId="6" xfId="0" applyFont="1" applyBorder="1" applyAlignment="1" applyProtection="1">
      <alignment horizontal="center" vertical="center" wrapText="1"/>
      <protection hidden="1"/>
    </xf>
    <xf numFmtId="0" fontId="26" fillId="0" borderId="321" xfId="0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0" borderId="322" xfId="0" applyFont="1" applyBorder="1" applyAlignment="1" applyProtection="1">
      <alignment horizontal="center" vertical="center" wrapText="1"/>
      <protection hidden="1"/>
    </xf>
    <xf numFmtId="0" fontId="26" fillId="0" borderId="323" xfId="0" applyFont="1" applyBorder="1" applyAlignment="1" applyProtection="1">
      <alignment horizontal="center" vertical="center" wrapText="1"/>
      <protection hidden="1"/>
    </xf>
    <xf numFmtId="0" fontId="26" fillId="0" borderId="11" xfId="0" applyFont="1" applyBorder="1" applyAlignment="1" applyProtection="1">
      <alignment horizontal="center" vertical="center" wrapText="1"/>
      <protection hidden="1"/>
    </xf>
    <xf numFmtId="0" fontId="26" fillId="0" borderId="9" xfId="0" applyFont="1" applyBorder="1" applyAlignment="1" applyProtection="1">
      <alignment horizontal="center" vertical="center" wrapText="1"/>
      <protection hidden="1"/>
    </xf>
    <xf numFmtId="0" fontId="26" fillId="0" borderId="7" xfId="0" applyFont="1" applyBorder="1" applyAlignment="1" applyProtection="1">
      <alignment horizontal="center" vertical="center" wrapText="1"/>
      <protection hidden="1"/>
    </xf>
    <xf numFmtId="0" fontId="14" fillId="2" borderId="161" xfId="1" applyFont="1" applyFill="1" applyBorder="1" applyAlignment="1" applyProtection="1">
      <alignment horizontal="center" vertical="center" shrinkToFit="1"/>
      <protection locked="0" hidden="1"/>
    </xf>
    <xf numFmtId="0" fontId="14" fillId="2" borderId="162" xfId="1" applyFont="1" applyFill="1" applyBorder="1" applyAlignment="1" applyProtection="1">
      <alignment horizontal="center" vertical="center" shrinkToFit="1"/>
      <protection locked="0" hidden="1"/>
    </xf>
    <xf numFmtId="0" fontId="14" fillId="2" borderId="163" xfId="1" applyFont="1" applyFill="1" applyBorder="1" applyAlignment="1" applyProtection="1">
      <alignment horizontal="center" vertical="center" shrinkToFit="1"/>
      <protection locked="0" hidden="1"/>
    </xf>
    <xf numFmtId="0" fontId="14" fillId="2" borderId="164" xfId="1" applyFont="1" applyFill="1" applyBorder="1" applyAlignment="1" applyProtection="1">
      <alignment horizontal="center" vertical="center" shrinkToFit="1"/>
      <protection locked="0" hidden="1"/>
    </xf>
    <xf numFmtId="38" fontId="28" fillId="7" borderId="14" xfId="8" applyFont="1" applyFill="1" applyBorder="1" applyAlignment="1" applyProtection="1">
      <alignment horizontal="center" vertical="center"/>
      <protection hidden="1"/>
    </xf>
    <xf numFmtId="38" fontId="28" fillId="7" borderId="13" xfId="8" applyFont="1" applyFill="1" applyBorder="1" applyAlignment="1" applyProtection="1">
      <alignment horizontal="center" vertical="center"/>
      <protection hidden="1"/>
    </xf>
    <xf numFmtId="0" fontId="14" fillId="2" borderId="159" xfId="1" applyFont="1" applyFill="1" applyBorder="1" applyAlignment="1" applyProtection="1">
      <alignment horizontal="center" vertical="center"/>
      <protection locked="0" hidden="1"/>
    </xf>
    <xf numFmtId="0" fontId="14" fillId="2" borderId="165" xfId="1" applyFont="1" applyFill="1" applyBorder="1" applyAlignment="1" applyProtection="1">
      <alignment horizontal="center" vertical="center"/>
      <protection locked="0" hidden="1"/>
    </xf>
    <xf numFmtId="0" fontId="14" fillId="2" borderId="167" xfId="1" applyFont="1" applyFill="1" applyBorder="1" applyAlignment="1" applyProtection="1">
      <alignment horizontal="center" vertical="center"/>
      <protection locked="0" hidden="1"/>
    </xf>
    <xf numFmtId="0" fontId="14" fillId="2" borderId="161" xfId="1" applyFont="1" applyFill="1" applyBorder="1" applyAlignment="1" applyProtection="1">
      <alignment horizontal="center" vertical="center"/>
      <protection locked="0" hidden="1"/>
    </xf>
    <xf numFmtId="0" fontId="14" fillId="2" borderId="2" xfId="1" applyFont="1" applyFill="1" applyBorder="1" applyAlignment="1" applyProtection="1">
      <alignment horizontal="center" vertical="center"/>
      <protection locked="0" hidden="1"/>
    </xf>
    <xf numFmtId="0" fontId="14" fillId="2" borderId="1" xfId="1" applyFont="1" applyFill="1" applyBorder="1" applyAlignment="1" applyProtection="1">
      <alignment horizontal="center" vertical="center"/>
      <protection locked="0" hidden="1"/>
    </xf>
    <xf numFmtId="0" fontId="14" fillId="2" borderId="163" xfId="1" applyFont="1" applyFill="1" applyBorder="1" applyAlignment="1" applyProtection="1">
      <alignment horizontal="center" vertical="center"/>
      <protection locked="0" hidden="1"/>
    </xf>
    <xf numFmtId="0" fontId="14" fillId="2" borderId="166" xfId="1" applyFont="1" applyFill="1" applyBorder="1" applyAlignment="1" applyProtection="1">
      <alignment horizontal="center" vertical="center"/>
      <protection locked="0" hidden="1"/>
    </xf>
    <xf numFmtId="0" fontId="14" fillId="2" borderId="168" xfId="1" applyFont="1" applyFill="1" applyBorder="1" applyAlignment="1" applyProtection="1">
      <alignment horizontal="center" vertical="center"/>
      <protection locked="0" hidden="1"/>
    </xf>
    <xf numFmtId="178" fontId="26" fillId="0" borderId="3" xfId="0" applyNumberFormat="1" applyFont="1" applyBorder="1" applyAlignment="1" applyProtection="1">
      <alignment horizontal="center" vertical="center" shrinkToFit="1"/>
      <protection hidden="1"/>
    </xf>
    <xf numFmtId="178" fontId="26" fillId="0" borderId="2" xfId="0" applyNumberFormat="1" applyFont="1" applyBorder="1" applyAlignment="1" applyProtection="1">
      <alignment horizontal="center" vertical="center" shrinkToFit="1"/>
      <protection hidden="1"/>
    </xf>
    <xf numFmtId="181" fontId="28" fillId="7" borderId="14" xfId="0" applyNumberFormat="1" applyFont="1" applyFill="1" applyBorder="1" applyAlignment="1" applyProtection="1">
      <alignment horizontal="center" vertical="center"/>
      <protection hidden="1"/>
    </xf>
    <xf numFmtId="181" fontId="28" fillId="7" borderId="13" xfId="0" applyNumberFormat="1" applyFont="1" applyFill="1" applyBorder="1" applyAlignment="1" applyProtection="1">
      <alignment horizontal="center" vertical="center"/>
      <protection hidden="1"/>
    </xf>
    <xf numFmtId="0" fontId="14" fillId="2" borderId="159" xfId="1" applyFont="1" applyFill="1" applyBorder="1" applyAlignment="1" applyProtection="1">
      <alignment horizontal="center" vertical="center" shrinkToFit="1"/>
      <protection locked="0" hidden="1"/>
    </xf>
    <xf numFmtId="0" fontId="14" fillId="2" borderId="160" xfId="1" applyFont="1" applyFill="1" applyBorder="1" applyAlignment="1" applyProtection="1">
      <alignment horizontal="center" vertical="center" shrinkToFit="1"/>
      <protection locked="0" hidden="1"/>
    </xf>
    <xf numFmtId="0" fontId="32" fillId="0" borderId="11" xfId="0" applyFont="1" applyBorder="1" applyAlignment="1" applyProtection="1">
      <alignment horizontal="center" vertical="center" textRotation="255" wrapText="1"/>
      <protection hidden="1"/>
    </xf>
    <xf numFmtId="0" fontId="32" fillId="0" borderId="9" xfId="0" applyFont="1" applyBorder="1" applyAlignment="1" applyProtection="1">
      <alignment horizontal="center" vertical="center" textRotation="255" wrapText="1"/>
      <protection hidden="1"/>
    </xf>
    <xf numFmtId="0" fontId="32" fillId="0" borderId="7" xfId="0" applyFont="1" applyBorder="1" applyAlignment="1" applyProtection="1">
      <alignment horizontal="center" vertical="center" textRotation="255" wrapText="1"/>
      <protection hidden="1"/>
    </xf>
    <xf numFmtId="0" fontId="30" fillId="3" borderId="7" xfId="0" applyFont="1" applyFill="1" applyBorder="1" applyAlignment="1" applyProtection="1">
      <alignment horizontal="left" vertical="center" indent="1"/>
      <protection locked="0" hidden="1"/>
    </xf>
    <xf numFmtId="0" fontId="30" fillId="3" borderId="6" xfId="0" applyFont="1" applyFill="1" applyBorder="1" applyAlignment="1" applyProtection="1">
      <alignment horizontal="left" vertical="center" indent="1"/>
      <protection locked="0" hidden="1"/>
    </xf>
    <xf numFmtId="0" fontId="30" fillId="3" borderId="2" xfId="0" applyFont="1" applyFill="1" applyBorder="1" applyAlignment="1" applyProtection="1">
      <alignment horizontal="left" vertical="center" indent="1"/>
      <protection locked="0" hidden="1"/>
    </xf>
    <xf numFmtId="0" fontId="30" fillId="3" borderId="1" xfId="0" applyFont="1" applyFill="1" applyBorder="1" applyAlignment="1" applyProtection="1">
      <alignment horizontal="left" vertical="center" indent="1"/>
      <protection locked="0" hidden="1"/>
    </xf>
    <xf numFmtId="0" fontId="30" fillId="3" borderId="11" xfId="0" applyFont="1" applyFill="1" applyBorder="1" applyAlignment="1" applyProtection="1">
      <alignment horizontal="left" vertical="center" indent="1"/>
      <protection locked="0" hidden="1"/>
    </xf>
    <xf numFmtId="0" fontId="30" fillId="3" borderId="4" xfId="0" applyFont="1" applyFill="1" applyBorder="1" applyAlignment="1" applyProtection="1">
      <alignment horizontal="left" vertical="center" indent="1"/>
      <protection locked="0" hidden="1"/>
    </xf>
    <xf numFmtId="181" fontId="49" fillId="2" borderId="105" xfId="1" applyNumberFormat="1" applyFont="1" applyFill="1" applyBorder="1" applyAlignment="1" applyProtection="1">
      <alignment horizontal="center" vertical="center" wrapText="1"/>
      <protection locked="0" hidden="1"/>
    </xf>
    <xf numFmtId="181" fontId="49" fillId="2" borderId="13" xfId="1" applyNumberFormat="1" applyFont="1" applyFill="1" applyBorder="1" applyAlignment="1" applyProtection="1">
      <alignment horizontal="center" vertical="center" wrapText="1"/>
      <protection locked="0" hidden="1"/>
    </xf>
    <xf numFmtId="0" fontId="26" fillId="0" borderId="37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181" fontId="28" fillId="7" borderId="38" xfId="1" applyNumberFormat="1" applyFont="1" applyFill="1" applyBorder="1" applyAlignment="1" applyProtection="1">
      <alignment horizontal="center" vertical="center" wrapText="1"/>
      <protection hidden="1"/>
    </xf>
    <xf numFmtId="180" fontId="23" fillId="0" borderId="38" xfId="0" applyNumberFormat="1" applyFont="1" applyBorder="1" applyAlignment="1" applyProtection="1">
      <alignment horizontal="left" vertical="center" wrapText="1"/>
      <protection hidden="1"/>
    </xf>
    <xf numFmtId="180" fontId="23" fillId="0" borderId="39" xfId="0" applyNumberFormat="1" applyFont="1" applyBorder="1" applyAlignment="1" applyProtection="1">
      <alignment horizontal="left" vertical="center" wrapText="1"/>
      <protection hidden="1"/>
    </xf>
    <xf numFmtId="180" fontId="23" fillId="0" borderId="260" xfId="0" applyNumberFormat="1" applyFont="1" applyBorder="1" applyAlignment="1" applyProtection="1">
      <alignment horizontal="center" vertical="center"/>
      <protection hidden="1"/>
    </xf>
    <xf numFmtId="180" fontId="23" fillId="0" borderId="2" xfId="0" applyNumberFormat="1" applyFont="1" applyBorder="1" applyAlignment="1" applyProtection="1">
      <alignment horizontal="center" vertical="center"/>
      <protection hidden="1"/>
    </xf>
    <xf numFmtId="180" fontId="23" fillId="0" borderId="1" xfId="0" applyNumberFormat="1" applyFont="1" applyBorder="1" applyAlignment="1" applyProtection="1">
      <alignment horizontal="center" vertical="center"/>
      <protection hidden="1"/>
    </xf>
    <xf numFmtId="185" fontId="15" fillId="0" borderId="0" xfId="0" applyNumberFormat="1" applyFont="1" applyAlignment="1" applyProtection="1">
      <alignment horizontal="right" vertical="center"/>
      <protection hidden="1"/>
    </xf>
    <xf numFmtId="0" fontId="28" fillId="0" borderId="0" xfId="0" applyFont="1" applyAlignment="1" applyProtection="1">
      <alignment horizontal="center" vertical="top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26" fillId="0" borderId="18" xfId="0" applyFont="1" applyBorder="1" applyAlignment="1" applyProtection="1">
      <alignment horizontal="center" vertical="center" textRotation="255"/>
      <protection hidden="1"/>
    </xf>
    <xf numFmtId="0" fontId="26" fillId="0" borderId="19" xfId="0" applyFont="1" applyBorder="1" applyAlignment="1" applyProtection="1">
      <alignment horizontal="center" vertical="center" textRotation="255"/>
      <protection hidden="1"/>
    </xf>
    <xf numFmtId="0" fontId="26" fillId="0" borderId="20" xfId="0" applyFont="1" applyBorder="1" applyAlignment="1" applyProtection="1">
      <alignment horizontal="center" vertical="center" textRotation="255"/>
      <protection hidden="1"/>
    </xf>
    <xf numFmtId="0" fontId="30" fillId="3" borderId="3" xfId="0" applyFont="1" applyFill="1" applyBorder="1" applyAlignment="1" applyProtection="1">
      <alignment horizontal="left" vertical="center" indent="1"/>
      <protection locked="0" hidden="1"/>
    </xf>
    <xf numFmtId="0" fontId="30" fillId="2" borderId="3" xfId="1" applyFont="1" applyFill="1" applyBorder="1" applyAlignment="1" applyProtection="1">
      <alignment horizontal="left" vertical="center"/>
      <protection locked="0" hidden="1"/>
    </xf>
    <xf numFmtId="0" fontId="30" fillId="2" borderId="1" xfId="1" applyFont="1" applyFill="1" applyBorder="1" applyAlignment="1" applyProtection="1">
      <alignment horizontal="left" vertical="center"/>
      <protection locked="0" hidden="1"/>
    </xf>
    <xf numFmtId="0" fontId="23" fillId="2" borderId="3" xfId="1" applyFont="1" applyFill="1" applyBorder="1" applyAlignment="1" applyProtection="1">
      <alignment horizontal="left" vertical="center"/>
      <protection locked="0" hidden="1"/>
    </xf>
    <xf numFmtId="0" fontId="23" fillId="2" borderId="1" xfId="1" applyFont="1" applyFill="1" applyBorder="1" applyAlignment="1" applyProtection="1">
      <alignment horizontal="left" vertical="center"/>
      <protection locked="0" hidden="1"/>
    </xf>
    <xf numFmtId="0" fontId="23" fillId="0" borderId="11" xfId="0" applyFont="1" applyBorder="1" applyAlignment="1" applyProtection="1">
      <alignment horizontal="right" vertical="center"/>
      <protection hidden="1"/>
    </xf>
    <xf numFmtId="180" fontId="23" fillId="0" borderId="2" xfId="0" applyNumberFormat="1" applyFont="1" applyBorder="1" applyAlignment="1" applyProtection="1">
      <alignment horizontal="left" vertical="center" wrapText="1"/>
      <protection hidden="1"/>
    </xf>
    <xf numFmtId="180" fontId="23" fillId="0" borderId="1" xfId="0" applyNumberFormat="1" applyFont="1" applyBorder="1" applyAlignment="1" applyProtection="1">
      <alignment horizontal="left" vertical="center" wrapText="1"/>
      <protection hidden="1"/>
    </xf>
    <xf numFmtId="0" fontId="23" fillId="0" borderId="313" xfId="0" applyFont="1" applyBorder="1" applyAlignment="1" applyProtection="1">
      <alignment horizontal="center" vertical="center"/>
      <protection hidden="1"/>
    </xf>
    <xf numFmtId="0" fontId="23" fillId="0" borderId="314" xfId="0" applyFont="1" applyBorder="1" applyAlignment="1" applyProtection="1">
      <alignment horizontal="center" vertical="center"/>
      <protection hidden="1"/>
    </xf>
    <xf numFmtId="0" fontId="23" fillId="0" borderId="316" xfId="0" applyFont="1" applyBorder="1" applyAlignment="1" applyProtection="1">
      <alignment horizontal="center" vertical="center"/>
      <protection hidden="1"/>
    </xf>
    <xf numFmtId="0" fontId="23" fillId="0" borderId="312" xfId="0" applyFont="1" applyBorder="1" applyAlignment="1" applyProtection="1">
      <alignment horizontal="center" vertical="center"/>
      <protection hidden="1"/>
    </xf>
    <xf numFmtId="0" fontId="23" fillId="0" borderId="315" xfId="0" applyFont="1" applyBorder="1" applyAlignment="1" applyProtection="1">
      <alignment horizontal="center" vertical="center"/>
      <protection hidden="1"/>
    </xf>
    <xf numFmtId="181" fontId="28" fillId="7" borderId="329" xfId="0" applyNumberFormat="1" applyFont="1" applyFill="1" applyBorder="1" applyAlignment="1" applyProtection="1">
      <alignment horizontal="center" vertical="center"/>
      <protection hidden="1"/>
    </xf>
    <xf numFmtId="181" fontId="28" fillId="7" borderId="327" xfId="0" applyNumberFormat="1" applyFont="1" applyFill="1" applyBorder="1" applyAlignment="1" applyProtection="1">
      <alignment horizontal="center" vertical="center"/>
      <protection hidden="1"/>
    </xf>
    <xf numFmtId="0" fontId="23" fillId="0" borderId="7" xfId="0" applyFont="1" applyBorder="1" applyAlignment="1" applyProtection="1">
      <alignment horizontal="center" vertical="center"/>
      <protection hidden="1"/>
    </xf>
    <xf numFmtId="0" fontId="23" fillId="0" borderId="319" xfId="0" applyFont="1" applyBorder="1" applyAlignment="1" applyProtection="1">
      <alignment horizontal="center" vertical="center"/>
      <protection hidden="1"/>
    </xf>
    <xf numFmtId="180" fontId="23" fillId="0" borderId="234" xfId="0" applyNumberFormat="1" applyFont="1" applyBorder="1" applyAlignment="1" applyProtection="1">
      <alignment horizontal="center" vertical="center"/>
      <protection hidden="1"/>
    </xf>
    <xf numFmtId="180" fontId="23" fillId="0" borderId="236" xfId="0" applyNumberFormat="1" applyFont="1" applyBorder="1" applyAlignment="1" applyProtection="1">
      <alignment horizontal="center" vertical="center"/>
      <protection hidden="1"/>
    </xf>
    <xf numFmtId="180" fontId="23" fillId="0" borderId="335" xfId="0" applyNumberFormat="1" applyFont="1" applyBorder="1" applyAlignment="1" applyProtection="1">
      <alignment horizontal="center" vertical="center"/>
      <protection hidden="1"/>
    </xf>
    <xf numFmtId="0" fontId="14" fillId="2" borderId="260" xfId="1" applyFont="1" applyFill="1" applyBorder="1" applyAlignment="1" applyProtection="1">
      <alignment horizontal="center" vertical="center"/>
      <protection locked="0"/>
    </xf>
    <xf numFmtId="0" fontId="14" fillId="2" borderId="2" xfId="1" applyFont="1" applyFill="1" applyBorder="1" applyAlignment="1" applyProtection="1">
      <alignment horizontal="center" vertical="center"/>
      <protection locked="0"/>
    </xf>
    <xf numFmtId="0" fontId="14" fillId="2" borderId="22" xfId="1" applyFont="1" applyFill="1" applyBorder="1" applyAlignment="1" applyProtection="1">
      <alignment horizontal="center" vertical="center"/>
      <protection locked="0"/>
    </xf>
    <xf numFmtId="0" fontId="14" fillId="2" borderId="301" xfId="1" applyFont="1" applyFill="1" applyBorder="1" applyAlignment="1" applyProtection="1">
      <alignment horizontal="center" vertical="center"/>
      <protection locked="0"/>
    </xf>
    <xf numFmtId="0" fontId="14" fillId="2" borderId="302" xfId="1" applyFont="1" applyFill="1" applyBorder="1" applyAlignment="1" applyProtection="1">
      <alignment horizontal="center" vertical="center"/>
      <protection locked="0"/>
    </xf>
    <xf numFmtId="0" fontId="14" fillId="2" borderId="303" xfId="1" applyFont="1" applyFill="1" applyBorder="1" applyAlignment="1" applyProtection="1">
      <alignment horizontal="center" vertical="center"/>
      <protection locked="0"/>
    </xf>
    <xf numFmtId="0" fontId="14" fillId="2" borderId="182" xfId="1" applyFont="1" applyFill="1" applyBorder="1" applyAlignment="1" applyProtection="1">
      <alignment horizontal="center" vertical="center"/>
      <protection locked="0"/>
    </xf>
    <xf numFmtId="0" fontId="14" fillId="2" borderId="183" xfId="1" applyFont="1" applyFill="1" applyBorder="1" applyAlignment="1" applyProtection="1">
      <alignment horizontal="center" vertical="center"/>
      <protection locked="0"/>
    </xf>
    <xf numFmtId="0" fontId="14" fillId="2" borderId="184" xfId="1" applyFont="1" applyFill="1" applyBorder="1" applyAlignment="1" applyProtection="1">
      <alignment horizontal="center" vertical="center"/>
      <protection locked="0"/>
    </xf>
    <xf numFmtId="181" fontId="20" fillId="2" borderId="235" xfId="1" applyNumberFormat="1" applyFont="1" applyFill="1" applyBorder="1" applyAlignment="1" applyProtection="1">
      <alignment horizontal="center" vertical="center" wrapText="1"/>
      <protection locked="0"/>
    </xf>
    <xf numFmtId="181" fontId="20" fillId="2" borderId="236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289" xfId="0" applyFont="1" applyBorder="1" applyAlignment="1" applyProtection="1">
      <alignment horizontal="center" vertical="center"/>
      <protection hidden="1"/>
    </xf>
    <xf numFmtId="0" fontId="23" fillId="0" borderId="311" xfId="0" applyFont="1" applyBorder="1" applyAlignment="1" applyProtection="1">
      <alignment horizontal="center" vertical="center"/>
      <protection hidden="1"/>
    </xf>
    <xf numFmtId="193" fontId="15" fillId="0" borderId="0" xfId="0" applyNumberFormat="1" applyFont="1" applyAlignment="1" applyProtection="1">
      <alignment horizontal="right" vertical="center"/>
      <protection hidden="1"/>
    </xf>
    <xf numFmtId="180" fontId="23" fillId="0" borderId="4" xfId="0" applyNumberFormat="1" applyFont="1" applyBorder="1" applyAlignment="1" applyProtection="1">
      <alignment horizontal="left" vertical="center" wrapText="1"/>
      <protection hidden="1"/>
    </xf>
    <xf numFmtId="180" fontId="23" fillId="0" borderId="326" xfId="0" applyNumberFormat="1" applyFont="1" applyBorder="1" applyAlignment="1" applyProtection="1">
      <alignment horizontal="left" vertical="center" wrapText="1"/>
      <protection hidden="1"/>
    </xf>
    <xf numFmtId="20" fontId="23" fillId="0" borderId="4" xfId="0" applyNumberFormat="1" applyFont="1" applyBorder="1" applyAlignment="1" applyProtection="1">
      <alignment horizontal="left" vertical="center" wrapText="1"/>
      <protection hidden="1"/>
    </xf>
    <xf numFmtId="20" fontId="23" fillId="0" borderId="229" xfId="0" applyNumberFormat="1" applyFont="1" applyBorder="1" applyAlignment="1" applyProtection="1">
      <alignment horizontal="left" vertical="center" wrapText="1"/>
      <protection hidden="1"/>
    </xf>
    <xf numFmtId="0" fontId="32" fillId="0" borderId="231" xfId="0" applyFont="1" applyBorder="1" applyAlignment="1" applyProtection="1">
      <alignment horizontal="center" vertical="center" textRotation="255" wrapText="1"/>
      <protection hidden="1"/>
    </xf>
    <xf numFmtId="0" fontId="32" fillId="0" borderId="233" xfId="0" applyFont="1" applyBorder="1" applyAlignment="1" applyProtection="1">
      <alignment horizontal="center" vertical="center" textRotation="255" wrapText="1"/>
      <protection hidden="1"/>
    </xf>
    <xf numFmtId="0" fontId="32" fillId="0" borderId="63" xfId="0" applyFont="1" applyBorder="1" applyAlignment="1" applyProtection="1">
      <alignment horizontal="center" vertical="center" textRotation="255" wrapText="1"/>
      <protection hidden="1"/>
    </xf>
    <xf numFmtId="0" fontId="23" fillId="3" borderId="266" xfId="0" applyFont="1" applyFill="1" applyBorder="1" applyAlignment="1" applyProtection="1">
      <alignment horizontal="left" vertical="center" indent="1"/>
      <protection locked="0"/>
    </xf>
    <xf numFmtId="0" fontId="23" fillId="3" borderId="267" xfId="0" applyFont="1" applyFill="1" applyBorder="1" applyAlignment="1" applyProtection="1">
      <alignment horizontal="left" vertical="center" indent="1"/>
      <protection locked="0"/>
    </xf>
    <xf numFmtId="0" fontId="23" fillId="3" borderId="268" xfId="0" applyFont="1" applyFill="1" applyBorder="1" applyAlignment="1" applyProtection="1">
      <alignment horizontal="left" vertical="center" indent="1"/>
      <protection locked="0"/>
    </xf>
    <xf numFmtId="0" fontId="26" fillId="0" borderId="230" xfId="0" applyFont="1" applyBorder="1" applyAlignment="1" applyProtection="1">
      <alignment horizontal="center" vertical="center" textRotation="255"/>
      <protection hidden="1"/>
    </xf>
    <xf numFmtId="0" fontId="23" fillId="2" borderId="3" xfId="1" applyFont="1" applyFill="1" applyBorder="1" applyAlignment="1" applyProtection="1">
      <alignment horizontal="center" vertical="center"/>
      <protection locked="0" hidden="1"/>
    </xf>
    <xf numFmtId="0" fontId="23" fillId="2" borderId="2" xfId="1" applyFont="1" applyFill="1" applyBorder="1" applyAlignment="1" applyProtection="1">
      <alignment horizontal="center" vertical="center"/>
      <protection locked="0" hidden="1"/>
    </xf>
    <xf numFmtId="0" fontId="23" fillId="2" borderId="1" xfId="1" applyFont="1" applyFill="1" applyBorder="1" applyAlignment="1" applyProtection="1">
      <alignment horizontal="center" vertical="center"/>
      <protection locked="0" hidden="1"/>
    </xf>
    <xf numFmtId="0" fontId="14" fillId="2" borderId="3" xfId="1" applyFont="1" applyFill="1" applyBorder="1" applyAlignment="1" applyProtection="1">
      <alignment horizontal="center" vertical="center" shrinkToFit="1"/>
      <protection locked="0" hidden="1"/>
    </xf>
    <xf numFmtId="0" fontId="14" fillId="2" borderId="1" xfId="1" applyFont="1" applyFill="1" applyBorder="1" applyAlignment="1" applyProtection="1">
      <alignment horizontal="center" vertical="center" shrinkToFit="1"/>
      <protection locked="0" hidden="1"/>
    </xf>
    <xf numFmtId="188" fontId="28" fillId="7" borderId="119" xfId="0" applyNumberFormat="1" applyFont="1" applyFill="1" applyBorder="1" applyAlignment="1" applyProtection="1">
      <alignment horizontal="center" vertical="center"/>
      <protection hidden="1"/>
    </xf>
    <xf numFmtId="188" fontId="28" fillId="7" borderId="120" xfId="0" applyNumberFormat="1" applyFont="1" applyFill="1" applyBorder="1" applyAlignment="1" applyProtection="1">
      <alignment horizontal="center" vertical="center"/>
      <protection hidden="1"/>
    </xf>
    <xf numFmtId="184" fontId="28" fillId="7" borderId="36" xfId="0" applyNumberFormat="1" applyFont="1" applyFill="1" applyBorder="1" applyAlignment="1" applyProtection="1">
      <alignment horizontal="center" vertical="center"/>
      <protection hidden="1"/>
    </xf>
    <xf numFmtId="0" fontId="42" fillId="0" borderId="6" xfId="0" applyFont="1" applyBorder="1" applyAlignment="1" applyProtection="1">
      <alignment horizontal="left" vertical="center"/>
      <protection hidden="1"/>
    </xf>
    <xf numFmtId="182" fontId="21" fillId="0" borderId="2" xfId="0" applyNumberFormat="1" applyFont="1" applyBorder="1" applyAlignment="1" applyProtection="1">
      <alignment horizontal="center" vertical="center"/>
      <protection hidden="1"/>
    </xf>
    <xf numFmtId="178" fontId="20" fillId="7" borderId="3" xfId="0" applyNumberFormat="1" applyFont="1" applyFill="1" applyBorder="1" applyAlignment="1" applyProtection="1">
      <alignment horizontal="center" vertical="center"/>
      <protection hidden="1"/>
    </xf>
    <xf numFmtId="178" fontId="20" fillId="7" borderId="2" xfId="0" applyNumberFormat="1" applyFont="1" applyFill="1" applyBorder="1" applyAlignment="1" applyProtection="1">
      <alignment horizontal="center" vertical="center"/>
      <protection hidden="1"/>
    </xf>
    <xf numFmtId="178" fontId="20" fillId="7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21" fillId="0" borderId="36" xfId="0" applyFont="1" applyBorder="1" applyAlignment="1" applyProtection="1">
      <alignment horizontal="center" vertical="center" wrapText="1" shrinkToFit="1"/>
      <protection hidden="1"/>
    </xf>
    <xf numFmtId="0" fontId="23" fillId="3" borderId="7" xfId="0" applyFont="1" applyFill="1" applyBorder="1" applyAlignment="1" applyProtection="1">
      <alignment horizontal="left" vertical="center" indent="1"/>
      <protection locked="0" hidden="1"/>
    </xf>
    <xf numFmtId="0" fontId="23" fillId="3" borderId="6" xfId="0" applyFont="1" applyFill="1" applyBorder="1" applyAlignment="1" applyProtection="1">
      <alignment horizontal="left" vertical="center" indent="1"/>
      <protection locked="0" hidden="1"/>
    </xf>
    <xf numFmtId="0" fontId="23" fillId="3" borderId="2" xfId="0" applyFont="1" applyFill="1" applyBorder="1" applyAlignment="1" applyProtection="1">
      <alignment horizontal="left" vertical="center" indent="1"/>
      <protection locked="0" hidden="1"/>
    </xf>
    <xf numFmtId="0" fontId="23" fillId="3" borderId="1" xfId="0" applyFont="1" applyFill="1" applyBorder="1" applyAlignment="1" applyProtection="1">
      <alignment horizontal="left" vertical="center" indent="1"/>
      <protection locked="0" hidden="1"/>
    </xf>
    <xf numFmtId="0" fontId="23" fillId="3" borderId="11" xfId="0" applyFont="1" applyFill="1" applyBorder="1" applyAlignment="1" applyProtection="1">
      <alignment horizontal="left" vertical="center" indent="1"/>
      <protection locked="0" hidden="1"/>
    </xf>
    <xf numFmtId="0" fontId="23" fillId="3" borderId="4" xfId="0" applyFont="1" applyFill="1" applyBorder="1" applyAlignment="1" applyProtection="1">
      <alignment horizontal="left" vertical="center" indent="1"/>
      <protection locked="0" hidden="1"/>
    </xf>
    <xf numFmtId="181" fontId="20" fillId="2" borderId="105" xfId="1" applyNumberFormat="1" applyFont="1" applyFill="1" applyBorder="1" applyAlignment="1" applyProtection="1">
      <alignment horizontal="center" vertical="center" wrapText="1"/>
      <protection locked="0" hidden="1"/>
    </xf>
    <xf numFmtId="181" fontId="20" fillId="2" borderId="13" xfId="1" applyNumberFormat="1" applyFont="1" applyFill="1" applyBorder="1" applyAlignment="1" applyProtection="1">
      <alignment horizontal="center" vertical="center" wrapText="1"/>
      <protection locked="0" hidden="1"/>
    </xf>
    <xf numFmtId="180" fontId="14" fillId="0" borderId="38" xfId="0" applyNumberFormat="1" applyFont="1" applyBorder="1" applyAlignment="1" applyProtection="1">
      <alignment horizontal="left" vertical="center" wrapText="1"/>
      <protection hidden="1"/>
    </xf>
    <xf numFmtId="180" fontId="14" fillId="0" borderId="39" xfId="0" applyNumberFormat="1" applyFont="1" applyBorder="1" applyAlignment="1" applyProtection="1">
      <alignment horizontal="left" vertical="center" wrapText="1"/>
      <protection hidden="1"/>
    </xf>
    <xf numFmtId="188" fontId="28" fillId="7" borderId="14" xfId="0" applyNumberFormat="1" applyFont="1" applyFill="1" applyBorder="1" applyAlignment="1" applyProtection="1">
      <alignment horizontal="center" vertical="center" wrapText="1"/>
      <protection hidden="1"/>
    </xf>
    <xf numFmtId="188" fontId="28" fillId="7" borderId="13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3" fillId="3" borderId="3" xfId="0" applyFont="1" applyFill="1" applyBorder="1" applyAlignment="1" applyProtection="1">
      <alignment horizontal="left" vertical="center" indent="1"/>
      <protection locked="0" hidden="1"/>
    </xf>
    <xf numFmtId="0" fontId="26" fillId="0" borderId="182" xfId="0" applyFont="1" applyBorder="1" applyAlignment="1" applyProtection="1">
      <alignment horizontal="center" vertical="center"/>
      <protection hidden="1"/>
    </xf>
    <xf numFmtId="0" fontId="26" fillId="0" borderId="183" xfId="0" applyFont="1" applyBorder="1" applyAlignment="1" applyProtection="1">
      <alignment horizontal="center" vertical="center"/>
      <protection hidden="1"/>
    </xf>
    <xf numFmtId="0" fontId="26" fillId="0" borderId="301" xfId="0" applyFont="1" applyBorder="1" applyAlignment="1" applyProtection="1">
      <alignment horizontal="center" vertical="center"/>
      <protection hidden="1"/>
    </xf>
    <xf numFmtId="0" fontId="26" fillId="0" borderId="302" xfId="0" applyFont="1" applyBorder="1" applyAlignment="1" applyProtection="1">
      <alignment horizontal="center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locked="0"/>
    </xf>
    <xf numFmtId="0" fontId="23" fillId="3" borderId="330" xfId="0" applyFont="1" applyFill="1" applyBorder="1" applyAlignment="1" applyProtection="1">
      <alignment horizontal="left" vertical="center"/>
      <protection locked="0"/>
    </xf>
    <xf numFmtId="0" fontId="21" fillId="0" borderId="329" xfId="1" applyFont="1" applyBorder="1" applyAlignment="1" applyProtection="1">
      <alignment horizontal="center" vertical="center"/>
      <protection hidden="1"/>
    </xf>
    <xf numFmtId="0" fontId="21" fillId="0" borderId="327" xfId="1" applyFont="1" applyBorder="1" applyAlignment="1" applyProtection="1">
      <alignment horizontal="center" vertical="center"/>
      <protection hidden="1"/>
    </xf>
    <xf numFmtId="188" fontId="28" fillId="7" borderId="327" xfId="0" applyNumberFormat="1" applyFont="1" applyFill="1" applyBorder="1" applyAlignment="1" applyProtection="1">
      <alignment horizontal="center" vertical="center" wrapText="1"/>
      <protection hidden="1"/>
    </xf>
    <xf numFmtId="188" fontId="28" fillId="7" borderId="327" xfId="0" applyNumberFormat="1" applyFont="1" applyFill="1" applyBorder="1" applyAlignment="1" applyProtection="1">
      <alignment horizontal="center" vertical="center"/>
      <protection hidden="1"/>
    </xf>
    <xf numFmtId="0" fontId="23" fillId="2" borderId="182" xfId="1" applyFont="1" applyFill="1" applyBorder="1" applyAlignment="1" applyProtection="1">
      <alignment horizontal="center" vertical="center"/>
      <protection locked="0"/>
    </xf>
    <xf numFmtId="0" fontId="23" fillId="2" borderId="183" xfId="1" applyFont="1" applyFill="1" applyBorder="1" applyAlignment="1" applyProtection="1">
      <alignment horizontal="center" vertical="center"/>
      <protection locked="0"/>
    </xf>
    <xf numFmtId="0" fontId="23" fillId="2" borderId="184" xfId="1" applyFont="1" applyFill="1" applyBorder="1" applyAlignment="1" applyProtection="1">
      <alignment horizontal="center" vertical="center"/>
      <protection locked="0"/>
    </xf>
    <xf numFmtId="181" fontId="20" fillId="7" borderId="332" xfId="1" applyNumberFormat="1" applyFont="1" applyFill="1" applyBorder="1" applyAlignment="1" applyProtection="1">
      <alignment horizontal="center" vertical="center" wrapText="1"/>
      <protection hidden="1"/>
    </xf>
    <xf numFmtId="181" fontId="20" fillId="7" borderId="333" xfId="1" applyNumberFormat="1" applyFont="1" applyFill="1" applyBorder="1" applyAlignment="1" applyProtection="1">
      <alignment horizontal="center" vertical="center" wrapText="1"/>
      <protection hidden="1"/>
    </xf>
    <xf numFmtId="0" fontId="23" fillId="2" borderId="301" xfId="1" applyFont="1" applyFill="1" applyBorder="1" applyAlignment="1" applyProtection="1">
      <alignment horizontal="center" vertical="center"/>
      <protection locked="0"/>
    </xf>
    <xf numFmtId="0" fontId="23" fillId="2" borderId="302" xfId="1" applyFont="1" applyFill="1" applyBorder="1" applyAlignment="1" applyProtection="1">
      <alignment horizontal="center" vertical="center"/>
      <protection locked="0"/>
    </xf>
    <xf numFmtId="0" fontId="23" fillId="2" borderId="303" xfId="1" applyFont="1" applyFill="1" applyBorder="1" applyAlignment="1" applyProtection="1">
      <alignment horizontal="center" vertical="center"/>
      <protection locked="0"/>
    </xf>
    <xf numFmtId="0" fontId="23" fillId="2" borderId="260" xfId="1" applyFont="1" applyFill="1" applyBorder="1" applyAlignment="1" applyProtection="1">
      <alignment horizontal="center" vertical="center"/>
      <protection locked="0"/>
    </xf>
    <xf numFmtId="0" fontId="23" fillId="2" borderId="2" xfId="1" applyFont="1" applyFill="1" applyBorder="1" applyAlignment="1" applyProtection="1">
      <alignment horizontal="center" vertical="center"/>
      <protection locked="0"/>
    </xf>
    <xf numFmtId="0" fontId="23" fillId="2" borderId="22" xfId="1" applyFont="1" applyFill="1" applyBorder="1" applyAlignment="1" applyProtection="1">
      <alignment horizontal="center" vertical="center"/>
      <protection locked="0"/>
    </xf>
    <xf numFmtId="180" fontId="23" fillId="0" borderId="229" xfId="0" applyNumberFormat="1" applyFont="1" applyBorder="1" applyAlignment="1" applyProtection="1">
      <alignment horizontal="left" vertical="center" wrapText="1"/>
      <protection hidden="1"/>
    </xf>
  </cellXfs>
  <cellStyles count="9">
    <cellStyle name="ハイパーリンク 2" xfId="7" xr:uid="{00000000-0005-0000-0000-000000000000}"/>
    <cellStyle name="桁区切り" xfId="8" builtinId="6"/>
    <cellStyle name="桁区切り 2" xfId="2" xr:uid="{00000000-0005-0000-0000-000002000000}"/>
    <cellStyle name="標準" xfId="0" builtinId="0"/>
    <cellStyle name="標準 2" xfId="1" xr:uid="{00000000-0005-0000-0000-000004000000}"/>
    <cellStyle name="標準 2 5 2" xfId="4" xr:uid="{00000000-0005-0000-0000-000005000000}"/>
    <cellStyle name="標準 3" xfId="3" xr:uid="{00000000-0005-0000-0000-000006000000}"/>
    <cellStyle name="標準 3 2" xfId="6" xr:uid="{00000000-0005-0000-0000-000007000000}"/>
    <cellStyle name="標準 4" xfId="5" xr:uid="{00000000-0005-0000-0000-000008000000}"/>
  </cellStyles>
  <dxfs count="28">
    <dxf>
      <font>
        <color auto="1"/>
      </font>
      <fill>
        <patternFill>
          <bgColor theme="4" tint="0.79998168889431442"/>
        </patternFill>
      </fill>
    </dxf>
    <dxf>
      <font>
        <b/>
        <i val="0"/>
      </font>
      <fill>
        <patternFill patternType="gray0625"/>
      </fill>
    </dxf>
    <dxf>
      <font>
        <b/>
        <i val="0"/>
      </font>
      <fill>
        <patternFill patternType="gray0625">
          <bgColor auto="1"/>
        </patternFill>
      </fill>
    </dxf>
    <dxf>
      <numFmt numFmtId="3" formatCode="#,##0"/>
    </dxf>
    <dxf>
      <font>
        <b/>
        <i val="0"/>
      </font>
      <fill>
        <patternFill patternType="gray0625"/>
      </fill>
    </dxf>
    <dxf>
      <font>
        <b/>
        <i val="0"/>
      </font>
      <fill>
        <patternFill patternType="gray0625">
          <bgColor auto="1"/>
        </patternFill>
      </fill>
    </dxf>
    <dxf>
      <numFmt numFmtId="3" formatCode="#,##0"/>
    </dxf>
    <dxf>
      <numFmt numFmtId="3" formatCode="#,##0"/>
    </dxf>
    <dxf>
      <font>
        <b/>
        <i val="0"/>
      </font>
      <fill>
        <patternFill patternType="gray0625">
          <bgColor theme="9" tint="0.79998168889431442"/>
        </patternFill>
      </fill>
    </dxf>
    <dxf>
      <font>
        <b/>
        <i val="0"/>
      </font>
      <fill>
        <patternFill patternType="gray0625"/>
      </fill>
    </dxf>
    <dxf>
      <font>
        <b/>
        <i val="0"/>
      </font>
      <fill>
        <patternFill patternType="gray0625">
          <bgColor auto="1"/>
        </patternFill>
      </fill>
    </dxf>
    <dxf>
      <font>
        <b/>
        <i val="0"/>
      </font>
      <fill>
        <patternFill patternType="gray0625">
          <bgColor theme="9" tint="0.79998168889431442"/>
        </patternFill>
      </fill>
    </dxf>
    <dxf>
      <font>
        <b/>
        <i val="0"/>
      </font>
      <fill>
        <patternFill patternType="gray0625"/>
      </fill>
    </dxf>
    <dxf>
      <font>
        <b/>
        <i val="0"/>
      </font>
      <fill>
        <patternFill patternType="gray0625">
          <bgColor auto="1"/>
        </patternFill>
      </fill>
    </dxf>
    <dxf>
      <numFmt numFmtId="3" formatCode="#,##0"/>
    </dxf>
    <dxf>
      <numFmt numFmtId="3" formatCode="#,##0"/>
    </dxf>
    <dxf>
      <font>
        <b/>
        <i val="0"/>
      </font>
      <fill>
        <patternFill patternType="gray0625"/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gray0625"/>
      </fill>
    </dxf>
    <dxf>
      <numFmt numFmtId="3" formatCode="#,##0"/>
    </dxf>
    <dxf>
      <numFmt numFmtId="3" formatCode="#,##0"/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FFCC"/>
      <color rgb="FFFF9900"/>
      <color rgb="FFED7D31"/>
      <color rgb="FFFED4EC"/>
      <color rgb="FFFFCC00"/>
      <color rgb="FFEAF3FA"/>
      <color rgb="FFF2F2F2"/>
      <color rgb="FFFBFB9D"/>
      <color rgb="FFFFFF9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fmlaLink="$S$6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checked="Checked" firstButton="1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Radio" checked="Checked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checked="Checked" firstButton="1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fmlaLink="$S$7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fmlaLink="$S$8" lockText="1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firstButton="1" fmlaLink="$S$10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fmlaLink="$S$1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fmlaLink="$S$12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checked="Checked" firstButton="1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136072</xdr:colOff>
      <xdr:row>1</xdr:row>
      <xdr:rowOff>41095</xdr:rowOff>
    </xdr:from>
    <xdr:to>
      <xdr:col>23</xdr:col>
      <xdr:colOff>816156</xdr:colOff>
      <xdr:row>4</xdr:row>
      <xdr:rowOff>23405</xdr:rowOff>
    </xdr:to>
    <xdr:sp macro="" textlink="">
      <xdr:nvSpPr>
        <xdr:cNvPr id="26" name="四角形: 角を丸くする 1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1525251" y="68309"/>
          <a:ext cx="1714226" cy="1125310"/>
        </a:xfrm>
        <a:prstGeom prst="roundRect">
          <a:avLst/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  <xdr:twoCellAnchor>
    <xdr:from>
      <xdr:col>24</xdr:col>
      <xdr:colOff>454377</xdr:colOff>
      <xdr:row>25</xdr:row>
      <xdr:rowOff>22276</xdr:rowOff>
    </xdr:from>
    <xdr:to>
      <xdr:col>31</xdr:col>
      <xdr:colOff>374921</xdr:colOff>
      <xdr:row>27</xdr:row>
      <xdr:rowOff>304800</xdr:rowOff>
    </xdr:to>
    <xdr:sp macro="" textlink="">
      <xdr:nvSpPr>
        <xdr:cNvPr id="51" name="四角形吹き出し 3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4830777" y="8721776"/>
          <a:ext cx="4683044" cy="1019124"/>
        </a:xfrm>
        <a:prstGeom prst="borderCallout1">
          <a:avLst>
            <a:gd name="adj1" fmla="val 14309"/>
            <a:gd name="adj2" fmla="val 46217"/>
            <a:gd name="adj3" fmla="val -30248"/>
            <a:gd name="adj4" fmla="val 50488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en-US" altLang="ja-JP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モジュールの型式・公称最大出力は認証の記載どおりに記入します。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 algn="l"/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小数点以下がある場合、小数点第</a:t>
          </a:r>
          <a:r>
            <a:rPr kumimoji="1" lang="en-US" altLang="ja-JP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位までを記入してください。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29</xdr:col>
      <xdr:colOff>212409</xdr:colOff>
      <xdr:row>35</xdr:row>
      <xdr:rowOff>241662</xdr:rowOff>
    </xdr:from>
    <xdr:to>
      <xdr:col>45</xdr:col>
      <xdr:colOff>76612</xdr:colOff>
      <xdr:row>38</xdr:row>
      <xdr:rowOff>212408</xdr:rowOff>
    </xdr:to>
    <xdr:sp macro="" textlink="">
      <xdr:nvSpPr>
        <xdr:cNvPr id="53" name="四角形吹き出し 3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8269088" y="12583341"/>
          <a:ext cx="5919381" cy="855210"/>
        </a:xfrm>
        <a:prstGeom prst="borderCallout1">
          <a:avLst>
            <a:gd name="adj1" fmla="val 37854"/>
            <a:gd name="adj2" fmla="val 922"/>
            <a:gd name="adj3" fmla="val 41609"/>
            <a:gd name="adj4" fmla="val -6653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太陽光発電システムの発電出力は、以下のいずれか小さい値となり、（Ｉ）に自動表示される。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 algn="l"/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・太陽電池モジュール公称最大出力合計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en-US" altLang="ja-JP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 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 algn="l"/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　・パワーコンディショナー定格出力（またはマイクロインバータの定格出力の合計）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en-US" altLang="ja-JP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5</xdr:row>
          <xdr:rowOff>60960</xdr:rowOff>
        </xdr:from>
        <xdr:to>
          <xdr:col>3</xdr:col>
          <xdr:colOff>381000</xdr:colOff>
          <xdr:row>5</xdr:row>
          <xdr:rowOff>312420</xdr:rowOff>
        </xdr:to>
        <xdr:sp macro="" textlink="">
          <xdr:nvSpPr>
            <xdr:cNvPr id="140367" name="Option Button 79" hidden="1">
              <a:extLst>
                <a:ext uri="{63B3BB69-23CF-44E3-9099-C40C66FF867C}">
                  <a14:compatExt spid="_x0000_s140367"/>
                </a:ext>
                <a:ext uri="{FF2B5EF4-FFF2-40B4-BE49-F238E27FC236}">
                  <a16:creationId xmlns:a16="http://schemas.microsoft.com/office/drawing/2014/main" id="{00000000-0008-0000-0000-00004F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5</xdr:row>
          <xdr:rowOff>60960</xdr:rowOff>
        </xdr:from>
        <xdr:to>
          <xdr:col>8</xdr:col>
          <xdr:colOff>342900</xdr:colOff>
          <xdr:row>5</xdr:row>
          <xdr:rowOff>312420</xdr:rowOff>
        </xdr:to>
        <xdr:sp macro="" textlink="">
          <xdr:nvSpPr>
            <xdr:cNvPr id="140368" name="Option Button 80" hidden="1">
              <a:extLst>
                <a:ext uri="{63B3BB69-23CF-44E3-9099-C40C66FF867C}">
                  <a14:compatExt spid="_x0000_s140368"/>
                </a:ext>
                <a:ext uri="{FF2B5EF4-FFF2-40B4-BE49-F238E27FC236}">
                  <a16:creationId xmlns:a16="http://schemas.microsoft.com/office/drawing/2014/main" id="{00000000-0008-0000-0000-000050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121920</xdr:colOff>
          <xdr:row>5</xdr:row>
          <xdr:rowOff>99060</xdr:rowOff>
        </xdr:from>
        <xdr:to>
          <xdr:col>24</xdr:col>
          <xdr:colOff>411480</xdr:colOff>
          <xdr:row>5</xdr:row>
          <xdr:rowOff>342900</xdr:rowOff>
        </xdr:to>
        <xdr:sp macro="" textlink="">
          <xdr:nvSpPr>
            <xdr:cNvPr id="140453" name="Option Button 165" hidden="1">
              <a:extLst>
                <a:ext uri="{63B3BB69-23CF-44E3-9099-C40C66FF867C}">
                  <a14:compatExt spid="_x0000_s140453"/>
                </a:ext>
                <a:ext uri="{FF2B5EF4-FFF2-40B4-BE49-F238E27FC236}">
                  <a16:creationId xmlns:a16="http://schemas.microsoft.com/office/drawing/2014/main" id="{00000000-0008-0000-0000-0000A5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175260</xdr:colOff>
          <xdr:row>5</xdr:row>
          <xdr:rowOff>53340</xdr:rowOff>
        </xdr:from>
        <xdr:to>
          <xdr:col>29</xdr:col>
          <xdr:colOff>563880</xdr:colOff>
          <xdr:row>5</xdr:row>
          <xdr:rowOff>342900</xdr:rowOff>
        </xdr:to>
        <xdr:sp macro="" textlink="">
          <xdr:nvSpPr>
            <xdr:cNvPr id="140454" name="Option Button 166" hidden="1">
              <a:extLst>
                <a:ext uri="{63B3BB69-23CF-44E3-9099-C40C66FF867C}">
                  <a14:compatExt spid="_x0000_s140454"/>
                </a:ext>
                <a:ext uri="{FF2B5EF4-FFF2-40B4-BE49-F238E27FC236}">
                  <a16:creationId xmlns:a16="http://schemas.microsoft.com/office/drawing/2014/main" id="{00000000-0008-0000-0000-0000A6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37</xdr:col>
      <xdr:colOff>616600</xdr:colOff>
      <xdr:row>20</xdr:row>
      <xdr:rowOff>30802</xdr:rowOff>
    </xdr:from>
    <xdr:to>
      <xdr:col>39</xdr:col>
      <xdr:colOff>272143</xdr:colOff>
      <xdr:row>21</xdr:row>
      <xdr:rowOff>131580</xdr:rowOff>
    </xdr:to>
    <xdr:sp macro="" textlink="">
      <xdr:nvSpPr>
        <xdr:cNvPr id="3" name="四角形吹き出し 3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401636" y="6875195"/>
          <a:ext cx="948221" cy="468171"/>
        </a:xfrm>
        <a:prstGeom prst="borderCallout1">
          <a:avLst>
            <a:gd name="adj1" fmla="val 81151"/>
            <a:gd name="adj2" fmla="val 13073"/>
            <a:gd name="adj3" fmla="val 129577"/>
            <a:gd name="adj4" fmla="val 13148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自動計算</a:t>
          </a:r>
          <a:endParaRPr kumimoji="1" lang="en-US" altLang="ja-JP" sz="1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48</xdr:col>
      <xdr:colOff>186220</xdr:colOff>
      <xdr:row>8</xdr:row>
      <xdr:rowOff>54438</xdr:rowOff>
    </xdr:from>
    <xdr:to>
      <xdr:col>62</xdr:col>
      <xdr:colOff>169336</xdr:colOff>
      <xdr:row>9</xdr:row>
      <xdr:rowOff>171872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26094220" y="2966367"/>
          <a:ext cx="2840616" cy="3215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4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水色部分を入力してください。</a:t>
          </a:r>
        </a:p>
      </xdr:txBody>
    </xdr:sp>
    <xdr:clientData/>
  </xdr:twoCellAnchor>
  <xdr:twoCellAnchor>
    <xdr:from>
      <xdr:col>30</xdr:col>
      <xdr:colOff>216085</xdr:colOff>
      <xdr:row>12</xdr:row>
      <xdr:rowOff>3261</xdr:rowOff>
    </xdr:from>
    <xdr:to>
      <xdr:col>44</xdr:col>
      <xdr:colOff>110764</xdr:colOff>
      <xdr:row>13</xdr:row>
      <xdr:rowOff>60145</xdr:rowOff>
    </xdr:to>
    <xdr:sp macro="" textlink="">
      <xdr:nvSpPr>
        <xdr:cNvPr id="28" name="四角形吹き出し 3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1742585" y="4044582"/>
          <a:ext cx="5147036" cy="437884"/>
        </a:xfrm>
        <a:prstGeom prst="borderCallout1">
          <a:avLst>
            <a:gd name="adj1" fmla="val 62187"/>
            <a:gd name="adj2" fmla="val 24852"/>
            <a:gd name="adj3" fmla="val 153298"/>
            <a:gd name="adj4" fmla="val 11964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①～④の申請する経費（消費税を除く）を入力。該当なしの項目は「</a:t>
          </a:r>
          <a:r>
            <a:rPr kumimoji="1" lang="en-US" altLang="ja-JP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0</a:t>
          </a:r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」を入力。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34</xdr:col>
      <xdr:colOff>360048</xdr:colOff>
      <xdr:row>8</xdr:row>
      <xdr:rowOff>173082</xdr:rowOff>
    </xdr:from>
    <xdr:to>
      <xdr:col>38</xdr:col>
      <xdr:colOff>136071</xdr:colOff>
      <xdr:row>11</xdr:row>
      <xdr:rowOff>381000</xdr:rowOff>
    </xdr:to>
    <xdr:sp macro="" textlink="">
      <xdr:nvSpPr>
        <xdr:cNvPr id="9" name="四角形吹き出し 3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1818512" y="3085011"/>
          <a:ext cx="2184488" cy="1201239"/>
        </a:xfrm>
        <a:prstGeom prst="borderCallout1">
          <a:avLst>
            <a:gd name="adj1" fmla="val 72018"/>
            <a:gd name="adj2" fmla="val 2061"/>
            <a:gd name="adj3" fmla="val 68826"/>
            <a:gd name="adj4" fmla="val -10913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１系列のみの場合、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 algn="l"/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系列</a:t>
          </a:r>
          <a:r>
            <a:rPr kumimoji="1" lang="en-US" altLang="ja-JP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、系列</a:t>
          </a:r>
          <a:r>
            <a:rPr kumimoji="1" lang="en-US" altLang="ja-JP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</a:t>
          </a:r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については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 algn="l"/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「陸屋根ではない」を選択。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39</xdr:col>
      <xdr:colOff>501288</xdr:colOff>
      <xdr:row>3</xdr:row>
      <xdr:rowOff>21227</xdr:rowOff>
    </xdr:from>
    <xdr:to>
      <xdr:col>44</xdr:col>
      <xdr:colOff>21228</xdr:colOff>
      <xdr:row>35</xdr:row>
      <xdr:rowOff>40821</xdr:rowOff>
    </xdr:to>
    <xdr:sp macro="" textlink="">
      <xdr:nvSpPr>
        <xdr:cNvPr id="21" name="右大かっこ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4232145" y="810441"/>
          <a:ext cx="349976" cy="11572059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132260</xdr:colOff>
      <xdr:row>50</xdr:row>
      <xdr:rowOff>0</xdr:rowOff>
    </xdr:from>
    <xdr:to>
      <xdr:col>39</xdr:col>
      <xdr:colOff>340178</xdr:colOff>
      <xdr:row>72</xdr:row>
      <xdr:rowOff>367393</xdr:rowOff>
    </xdr:to>
    <xdr:sp macro="" textlink="">
      <xdr:nvSpPr>
        <xdr:cNvPr id="33" name="右大かっこ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24393796" y="18494011"/>
          <a:ext cx="207918" cy="1647634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936992</xdr:colOff>
      <xdr:row>3</xdr:row>
      <xdr:rowOff>9525</xdr:rowOff>
    </xdr:from>
    <xdr:to>
      <xdr:col>29</xdr:col>
      <xdr:colOff>122465</xdr:colOff>
      <xdr:row>4</xdr:row>
      <xdr:rowOff>132533</xdr:rowOff>
    </xdr:to>
    <xdr:sp macro="" textlink="">
      <xdr:nvSpPr>
        <xdr:cNvPr id="4" name="四角形吹き出し 3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517171" y="798739"/>
          <a:ext cx="1661973" cy="504008"/>
        </a:xfrm>
        <a:prstGeom prst="borderCallout1">
          <a:avLst>
            <a:gd name="adj1" fmla="val 42827"/>
            <a:gd name="adj2" fmla="val 6145"/>
            <a:gd name="adj3" fmla="val 44800"/>
            <a:gd name="adj4" fmla="val -5188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申請者の氏名を入力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26</xdr:col>
      <xdr:colOff>481354</xdr:colOff>
      <xdr:row>35</xdr:row>
      <xdr:rowOff>130084</xdr:rowOff>
    </xdr:from>
    <xdr:to>
      <xdr:col>26</xdr:col>
      <xdr:colOff>767104</xdr:colOff>
      <xdr:row>36</xdr:row>
      <xdr:rowOff>132261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 flipV="1">
          <a:off x="16054729" y="12357803"/>
          <a:ext cx="285750" cy="38317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327865</xdr:colOff>
      <xdr:row>32</xdr:row>
      <xdr:rowOff>248738</xdr:rowOff>
    </xdr:from>
    <xdr:to>
      <xdr:col>26</xdr:col>
      <xdr:colOff>785813</xdr:colOff>
      <xdr:row>36</xdr:row>
      <xdr:rowOff>211999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H="1" flipV="1">
          <a:off x="15901240" y="11333457"/>
          <a:ext cx="457948" cy="148726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83280</xdr:colOff>
      <xdr:row>75</xdr:row>
      <xdr:rowOff>17690</xdr:rowOff>
    </xdr:from>
    <xdr:to>
      <xdr:col>43</xdr:col>
      <xdr:colOff>122464</xdr:colOff>
      <xdr:row>91</xdr:row>
      <xdr:rowOff>95251</xdr:rowOff>
    </xdr:to>
    <xdr:sp macro="" textlink="">
      <xdr:nvSpPr>
        <xdr:cNvPr id="40" name="右中かっこ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23814137" y="25694369"/>
          <a:ext cx="665113" cy="5166632"/>
        </a:xfrm>
        <a:prstGeom prst="rightBrace">
          <a:avLst>
            <a:gd name="adj1" fmla="val 8333"/>
            <a:gd name="adj2" fmla="val 5111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186690</xdr:colOff>
      <xdr:row>82</xdr:row>
      <xdr:rowOff>126274</xdr:rowOff>
    </xdr:from>
    <xdr:to>
      <xdr:col>54</xdr:col>
      <xdr:colOff>153489</xdr:colOff>
      <xdr:row>85</xdr:row>
      <xdr:rowOff>1905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24543476" y="27993703"/>
          <a:ext cx="2211977" cy="85534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>
          <a:solidFill>
            <a:srgbClr val="ED7D3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上乗せ補助の助成金交付額を</a:t>
          </a:r>
          <a:endParaRPr kumimoji="1" lang="en-US" altLang="ja-JP" sz="1200" baseline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自動計算します</a:t>
          </a:r>
          <a:r>
            <a:rPr kumimoji="1" lang="ja-JP" altLang="en-US" sz="11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。</a:t>
          </a:r>
        </a:p>
      </xdr:txBody>
    </xdr:sp>
    <xdr:clientData/>
  </xdr:twoCellAnchor>
  <xdr:twoCellAnchor>
    <xdr:from>
      <xdr:col>39</xdr:col>
      <xdr:colOff>112399</xdr:colOff>
      <xdr:row>91</xdr:row>
      <xdr:rowOff>349977</xdr:rowOff>
    </xdr:from>
    <xdr:to>
      <xdr:col>43</xdr:col>
      <xdr:colOff>151583</xdr:colOff>
      <xdr:row>101</xdr:row>
      <xdr:rowOff>244929</xdr:rowOff>
    </xdr:to>
    <xdr:sp macro="" textlink="">
      <xdr:nvSpPr>
        <xdr:cNvPr id="48" name="右中かっこ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23843256" y="31115727"/>
          <a:ext cx="665113" cy="3337559"/>
        </a:xfrm>
        <a:prstGeom prst="rightBrace">
          <a:avLst>
            <a:gd name="adj1" fmla="val 8333"/>
            <a:gd name="adj2" fmla="val 5111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200296</xdr:colOff>
      <xdr:row>95</xdr:row>
      <xdr:rowOff>347798</xdr:rowOff>
    </xdr:from>
    <xdr:to>
      <xdr:col>59</xdr:col>
      <xdr:colOff>126273</xdr:colOff>
      <xdr:row>98</xdr:row>
      <xdr:rowOff>102870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4557082" y="32406227"/>
          <a:ext cx="3191691" cy="857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>
          <a:solidFill>
            <a:srgbClr val="ED7D3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助成金の対象経費と助成金算定額を</a:t>
          </a:r>
          <a:endParaRPr kumimoji="1" lang="en-US" altLang="ja-JP" sz="1200" baseline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比較し、助成金交付申請額を算出します。</a:t>
          </a:r>
          <a:endParaRPr kumimoji="1" lang="ja-JP" altLang="en-US" sz="1100" baseline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5</xdr:row>
          <xdr:rowOff>0</xdr:rowOff>
        </xdr:from>
        <xdr:to>
          <xdr:col>38</xdr:col>
          <xdr:colOff>0</xdr:colOff>
          <xdr:row>6</xdr:row>
          <xdr:rowOff>0</xdr:rowOff>
        </xdr:to>
        <xdr:sp macro="" textlink="">
          <xdr:nvSpPr>
            <xdr:cNvPr id="140478" name="Group Box 190" hidden="1">
              <a:extLst>
                <a:ext uri="{63B3BB69-23CF-44E3-9099-C40C66FF867C}">
                  <a14:compatExt spid="_x0000_s140478"/>
                </a:ext>
                <a:ext uri="{FF2B5EF4-FFF2-40B4-BE49-F238E27FC236}">
                  <a16:creationId xmlns:a16="http://schemas.microsoft.com/office/drawing/2014/main" id="{00000000-0008-0000-0000-0000BE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182880</xdr:colOff>
          <xdr:row>6</xdr:row>
          <xdr:rowOff>53340</xdr:rowOff>
        </xdr:from>
        <xdr:to>
          <xdr:col>29</xdr:col>
          <xdr:colOff>464820</xdr:colOff>
          <xdr:row>6</xdr:row>
          <xdr:rowOff>297180</xdr:rowOff>
        </xdr:to>
        <xdr:sp macro="" textlink="">
          <xdr:nvSpPr>
            <xdr:cNvPr id="140479" name="Option Button 191" hidden="1">
              <a:extLst>
                <a:ext uri="{63B3BB69-23CF-44E3-9099-C40C66FF867C}">
                  <a14:compatExt spid="_x0000_s140479"/>
                </a:ext>
                <a:ext uri="{FF2B5EF4-FFF2-40B4-BE49-F238E27FC236}">
                  <a16:creationId xmlns:a16="http://schemas.microsoft.com/office/drawing/2014/main" id="{00000000-0008-0000-0000-0000BF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121920</xdr:colOff>
          <xdr:row>6</xdr:row>
          <xdr:rowOff>91440</xdr:rowOff>
        </xdr:from>
        <xdr:to>
          <xdr:col>24</xdr:col>
          <xdr:colOff>518160</xdr:colOff>
          <xdr:row>6</xdr:row>
          <xdr:rowOff>381000</xdr:rowOff>
        </xdr:to>
        <xdr:sp macro="" textlink="">
          <xdr:nvSpPr>
            <xdr:cNvPr id="140480" name="Option Button 192" hidden="1">
              <a:extLst>
                <a:ext uri="{63B3BB69-23CF-44E3-9099-C40C66FF867C}">
                  <a14:compatExt spid="_x0000_s140480"/>
                </a:ext>
                <a:ext uri="{FF2B5EF4-FFF2-40B4-BE49-F238E27FC236}">
                  <a16:creationId xmlns:a16="http://schemas.microsoft.com/office/drawing/2014/main" id="{00000000-0008-0000-0000-0000C0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2026920</xdr:colOff>
          <xdr:row>6</xdr:row>
          <xdr:rowOff>22860</xdr:rowOff>
        </xdr:from>
        <xdr:to>
          <xdr:col>37</xdr:col>
          <xdr:colOff>868680</xdr:colOff>
          <xdr:row>7</xdr:row>
          <xdr:rowOff>30480</xdr:rowOff>
        </xdr:to>
        <xdr:sp macro="" textlink="">
          <xdr:nvSpPr>
            <xdr:cNvPr id="140481" name="Group Box 193" hidden="1">
              <a:extLst>
                <a:ext uri="{63B3BB69-23CF-44E3-9099-C40C66FF867C}">
                  <a14:compatExt spid="_x0000_s140481"/>
                </a:ext>
                <a:ext uri="{FF2B5EF4-FFF2-40B4-BE49-F238E27FC236}">
                  <a16:creationId xmlns:a16="http://schemas.microsoft.com/office/drawing/2014/main" id="{00000000-0008-0000-0000-0000C1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182880</xdr:colOff>
          <xdr:row>7</xdr:row>
          <xdr:rowOff>68580</xdr:rowOff>
        </xdr:from>
        <xdr:to>
          <xdr:col>29</xdr:col>
          <xdr:colOff>464820</xdr:colOff>
          <xdr:row>7</xdr:row>
          <xdr:rowOff>312420</xdr:rowOff>
        </xdr:to>
        <xdr:sp macro="" textlink="">
          <xdr:nvSpPr>
            <xdr:cNvPr id="140482" name="Option Button 194" hidden="1">
              <a:extLst>
                <a:ext uri="{63B3BB69-23CF-44E3-9099-C40C66FF867C}">
                  <a14:compatExt spid="_x0000_s140482"/>
                </a:ext>
                <a:ext uri="{FF2B5EF4-FFF2-40B4-BE49-F238E27FC236}">
                  <a16:creationId xmlns:a16="http://schemas.microsoft.com/office/drawing/2014/main" id="{00000000-0008-0000-0000-0000C2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129540</xdr:colOff>
          <xdr:row>7</xdr:row>
          <xdr:rowOff>106680</xdr:rowOff>
        </xdr:from>
        <xdr:to>
          <xdr:col>24</xdr:col>
          <xdr:colOff>518160</xdr:colOff>
          <xdr:row>8</xdr:row>
          <xdr:rowOff>7620</xdr:rowOff>
        </xdr:to>
        <xdr:sp macro="" textlink="">
          <xdr:nvSpPr>
            <xdr:cNvPr id="140483" name="Option Button 195" hidden="1">
              <a:extLst>
                <a:ext uri="{63B3BB69-23CF-44E3-9099-C40C66FF867C}">
                  <a14:compatExt spid="_x0000_s140483"/>
                </a:ext>
                <a:ext uri="{FF2B5EF4-FFF2-40B4-BE49-F238E27FC236}">
                  <a16:creationId xmlns:a16="http://schemas.microsoft.com/office/drawing/2014/main" id="{00000000-0008-0000-0000-0000C3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2026920</xdr:colOff>
          <xdr:row>7</xdr:row>
          <xdr:rowOff>38100</xdr:rowOff>
        </xdr:from>
        <xdr:to>
          <xdr:col>37</xdr:col>
          <xdr:colOff>868680</xdr:colOff>
          <xdr:row>8</xdr:row>
          <xdr:rowOff>38100</xdr:rowOff>
        </xdr:to>
        <xdr:sp macro="" textlink="">
          <xdr:nvSpPr>
            <xdr:cNvPr id="140484" name="Group Box 196" hidden="1">
              <a:extLst>
                <a:ext uri="{63B3BB69-23CF-44E3-9099-C40C66FF867C}">
                  <a14:compatExt spid="_x0000_s140484"/>
                </a:ext>
                <a:ext uri="{FF2B5EF4-FFF2-40B4-BE49-F238E27FC236}">
                  <a16:creationId xmlns:a16="http://schemas.microsoft.com/office/drawing/2014/main" id="{00000000-0008-0000-0000-0000C4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106680</xdr:colOff>
          <xdr:row>9</xdr:row>
          <xdr:rowOff>83820</xdr:rowOff>
        </xdr:from>
        <xdr:to>
          <xdr:col>24</xdr:col>
          <xdr:colOff>388620</xdr:colOff>
          <xdr:row>9</xdr:row>
          <xdr:rowOff>327660</xdr:rowOff>
        </xdr:to>
        <xdr:sp macro="" textlink="">
          <xdr:nvSpPr>
            <xdr:cNvPr id="140485" name="Option Button 197" hidden="1">
              <a:extLst>
                <a:ext uri="{63B3BB69-23CF-44E3-9099-C40C66FF867C}">
                  <a14:compatExt spid="_x0000_s140485"/>
                </a:ext>
                <a:ext uri="{FF2B5EF4-FFF2-40B4-BE49-F238E27FC236}">
                  <a16:creationId xmlns:a16="http://schemas.microsoft.com/office/drawing/2014/main" id="{00000000-0008-0000-0000-0000C5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160020</xdr:colOff>
          <xdr:row>9</xdr:row>
          <xdr:rowOff>38100</xdr:rowOff>
        </xdr:from>
        <xdr:to>
          <xdr:col>29</xdr:col>
          <xdr:colOff>556260</xdr:colOff>
          <xdr:row>9</xdr:row>
          <xdr:rowOff>327660</xdr:rowOff>
        </xdr:to>
        <xdr:sp macro="" textlink="">
          <xdr:nvSpPr>
            <xdr:cNvPr id="140486" name="Option Button 198" hidden="1">
              <a:extLst>
                <a:ext uri="{63B3BB69-23CF-44E3-9099-C40C66FF867C}">
                  <a14:compatExt spid="_x0000_s140486"/>
                </a:ext>
                <a:ext uri="{FF2B5EF4-FFF2-40B4-BE49-F238E27FC236}">
                  <a16:creationId xmlns:a16="http://schemas.microsoft.com/office/drawing/2014/main" id="{00000000-0008-0000-0000-0000C6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8</xdr:row>
          <xdr:rowOff>106680</xdr:rowOff>
        </xdr:from>
        <xdr:to>
          <xdr:col>38</xdr:col>
          <xdr:colOff>0</xdr:colOff>
          <xdr:row>9</xdr:row>
          <xdr:rowOff>381000</xdr:rowOff>
        </xdr:to>
        <xdr:sp macro="" textlink="">
          <xdr:nvSpPr>
            <xdr:cNvPr id="140487" name="Group Box 199" hidden="1">
              <a:extLst>
                <a:ext uri="{63B3BB69-23CF-44E3-9099-C40C66FF867C}">
                  <a14:compatExt spid="_x0000_s140487"/>
                </a:ext>
                <a:ext uri="{FF2B5EF4-FFF2-40B4-BE49-F238E27FC236}">
                  <a16:creationId xmlns:a16="http://schemas.microsoft.com/office/drawing/2014/main" id="{00000000-0008-0000-0000-0000C7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182880</xdr:colOff>
          <xdr:row>10</xdr:row>
          <xdr:rowOff>30480</xdr:rowOff>
        </xdr:from>
        <xdr:to>
          <xdr:col>29</xdr:col>
          <xdr:colOff>464820</xdr:colOff>
          <xdr:row>10</xdr:row>
          <xdr:rowOff>274320</xdr:rowOff>
        </xdr:to>
        <xdr:sp macro="" textlink="">
          <xdr:nvSpPr>
            <xdr:cNvPr id="140488" name="Option Button 200" hidden="1">
              <a:extLst>
                <a:ext uri="{63B3BB69-23CF-44E3-9099-C40C66FF867C}">
                  <a14:compatExt spid="_x0000_s140488"/>
                </a:ext>
                <a:ext uri="{FF2B5EF4-FFF2-40B4-BE49-F238E27FC236}">
                  <a16:creationId xmlns:a16="http://schemas.microsoft.com/office/drawing/2014/main" id="{00000000-0008-0000-0000-0000C8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121920</xdr:colOff>
          <xdr:row>10</xdr:row>
          <xdr:rowOff>76200</xdr:rowOff>
        </xdr:from>
        <xdr:to>
          <xdr:col>24</xdr:col>
          <xdr:colOff>518160</xdr:colOff>
          <xdr:row>10</xdr:row>
          <xdr:rowOff>365760</xdr:rowOff>
        </xdr:to>
        <xdr:sp macro="" textlink="">
          <xdr:nvSpPr>
            <xdr:cNvPr id="140489" name="Option Button 201" hidden="1">
              <a:extLst>
                <a:ext uri="{63B3BB69-23CF-44E3-9099-C40C66FF867C}">
                  <a14:compatExt spid="_x0000_s140489"/>
                </a:ext>
                <a:ext uri="{FF2B5EF4-FFF2-40B4-BE49-F238E27FC236}">
                  <a16:creationId xmlns:a16="http://schemas.microsoft.com/office/drawing/2014/main" id="{00000000-0008-0000-0000-0000C9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2026920</xdr:colOff>
          <xdr:row>10</xdr:row>
          <xdr:rowOff>7620</xdr:rowOff>
        </xdr:from>
        <xdr:to>
          <xdr:col>37</xdr:col>
          <xdr:colOff>868680</xdr:colOff>
          <xdr:row>11</xdr:row>
          <xdr:rowOff>7620</xdr:rowOff>
        </xdr:to>
        <xdr:sp macro="" textlink="">
          <xdr:nvSpPr>
            <xdr:cNvPr id="140490" name="Group Box 202" hidden="1">
              <a:extLst>
                <a:ext uri="{63B3BB69-23CF-44E3-9099-C40C66FF867C}">
                  <a14:compatExt spid="_x0000_s140490"/>
                </a:ext>
                <a:ext uri="{FF2B5EF4-FFF2-40B4-BE49-F238E27FC236}">
                  <a16:creationId xmlns:a16="http://schemas.microsoft.com/office/drawing/2014/main" id="{00000000-0008-0000-0000-0000CA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175260</xdr:colOff>
          <xdr:row>11</xdr:row>
          <xdr:rowOff>45720</xdr:rowOff>
        </xdr:from>
        <xdr:to>
          <xdr:col>29</xdr:col>
          <xdr:colOff>457200</xdr:colOff>
          <xdr:row>11</xdr:row>
          <xdr:rowOff>297180</xdr:rowOff>
        </xdr:to>
        <xdr:sp macro="" textlink="">
          <xdr:nvSpPr>
            <xdr:cNvPr id="140491" name="Option Button 203" hidden="1">
              <a:extLst>
                <a:ext uri="{63B3BB69-23CF-44E3-9099-C40C66FF867C}">
                  <a14:compatExt spid="_x0000_s140491"/>
                </a:ext>
                <a:ext uri="{FF2B5EF4-FFF2-40B4-BE49-F238E27FC236}">
                  <a16:creationId xmlns:a16="http://schemas.microsoft.com/office/drawing/2014/main" id="{00000000-0008-0000-0000-0000CB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11</xdr:row>
          <xdr:rowOff>83820</xdr:rowOff>
        </xdr:from>
        <xdr:to>
          <xdr:col>24</xdr:col>
          <xdr:colOff>502920</xdr:colOff>
          <xdr:row>11</xdr:row>
          <xdr:rowOff>373380</xdr:rowOff>
        </xdr:to>
        <xdr:sp macro="" textlink="">
          <xdr:nvSpPr>
            <xdr:cNvPr id="140492" name="Option Button 204" hidden="1">
              <a:extLst>
                <a:ext uri="{63B3BB69-23CF-44E3-9099-C40C66FF867C}">
                  <a14:compatExt spid="_x0000_s140492"/>
                </a:ext>
                <a:ext uri="{FF2B5EF4-FFF2-40B4-BE49-F238E27FC236}">
                  <a16:creationId xmlns:a16="http://schemas.microsoft.com/office/drawing/2014/main" id="{00000000-0008-0000-0000-0000CC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2019300</xdr:colOff>
          <xdr:row>11</xdr:row>
          <xdr:rowOff>22860</xdr:rowOff>
        </xdr:from>
        <xdr:to>
          <xdr:col>37</xdr:col>
          <xdr:colOff>868680</xdr:colOff>
          <xdr:row>12</xdr:row>
          <xdr:rowOff>30480</xdr:rowOff>
        </xdr:to>
        <xdr:sp macro="" textlink="">
          <xdr:nvSpPr>
            <xdr:cNvPr id="140493" name="Group Box 205" hidden="1">
              <a:extLst>
                <a:ext uri="{63B3BB69-23CF-44E3-9099-C40C66FF867C}">
                  <a14:compatExt spid="_x0000_s140493"/>
                </a:ext>
                <a:ext uri="{FF2B5EF4-FFF2-40B4-BE49-F238E27FC236}">
                  <a16:creationId xmlns:a16="http://schemas.microsoft.com/office/drawing/2014/main" id="{00000000-0008-0000-0000-0000CD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38100</xdr:rowOff>
        </xdr:from>
        <xdr:to>
          <xdr:col>14</xdr:col>
          <xdr:colOff>30480</xdr:colOff>
          <xdr:row>5</xdr:row>
          <xdr:rowOff>365760</xdr:rowOff>
        </xdr:to>
        <xdr:sp macro="" textlink="">
          <xdr:nvSpPr>
            <xdr:cNvPr id="140500" name="Group Box 212" hidden="1">
              <a:extLst>
                <a:ext uri="{63B3BB69-23CF-44E3-9099-C40C66FF867C}">
                  <a14:compatExt spid="_x0000_s140500"/>
                </a:ext>
                <a:ext uri="{FF2B5EF4-FFF2-40B4-BE49-F238E27FC236}">
                  <a16:creationId xmlns:a16="http://schemas.microsoft.com/office/drawing/2014/main" id="{00000000-0008-0000-0000-0000D4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6</xdr:row>
          <xdr:rowOff>68580</xdr:rowOff>
        </xdr:from>
        <xdr:to>
          <xdr:col>3</xdr:col>
          <xdr:colOff>381000</xdr:colOff>
          <xdr:row>6</xdr:row>
          <xdr:rowOff>312420</xdr:rowOff>
        </xdr:to>
        <xdr:sp macro="" textlink="">
          <xdr:nvSpPr>
            <xdr:cNvPr id="140501" name="Option Button 213" hidden="1">
              <a:extLst>
                <a:ext uri="{63B3BB69-23CF-44E3-9099-C40C66FF867C}">
                  <a14:compatExt spid="_x0000_s140501"/>
                </a:ext>
                <a:ext uri="{FF2B5EF4-FFF2-40B4-BE49-F238E27FC236}">
                  <a16:creationId xmlns:a16="http://schemas.microsoft.com/office/drawing/2014/main" id="{00000000-0008-0000-0000-0000D5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6</xdr:row>
          <xdr:rowOff>68580</xdr:rowOff>
        </xdr:from>
        <xdr:to>
          <xdr:col>8</xdr:col>
          <xdr:colOff>342900</xdr:colOff>
          <xdr:row>6</xdr:row>
          <xdr:rowOff>312420</xdr:rowOff>
        </xdr:to>
        <xdr:sp macro="" textlink="">
          <xdr:nvSpPr>
            <xdr:cNvPr id="140502" name="Option Button 214" hidden="1">
              <a:extLst>
                <a:ext uri="{63B3BB69-23CF-44E3-9099-C40C66FF867C}">
                  <a14:compatExt spid="_x0000_s140502"/>
                </a:ext>
                <a:ext uri="{FF2B5EF4-FFF2-40B4-BE49-F238E27FC236}">
                  <a16:creationId xmlns:a16="http://schemas.microsoft.com/office/drawing/2014/main" id="{00000000-0008-0000-0000-0000D6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6</xdr:row>
          <xdr:rowOff>0</xdr:rowOff>
        </xdr:from>
        <xdr:to>
          <xdr:col>14</xdr:col>
          <xdr:colOff>0</xdr:colOff>
          <xdr:row>6</xdr:row>
          <xdr:rowOff>335280</xdr:rowOff>
        </xdr:to>
        <xdr:sp macro="" textlink="">
          <xdr:nvSpPr>
            <xdr:cNvPr id="140503" name="Group Box 215" hidden="1">
              <a:extLst>
                <a:ext uri="{63B3BB69-23CF-44E3-9099-C40C66FF867C}">
                  <a14:compatExt spid="_x0000_s140503"/>
                </a:ext>
                <a:ext uri="{FF2B5EF4-FFF2-40B4-BE49-F238E27FC236}">
                  <a16:creationId xmlns:a16="http://schemas.microsoft.com/office/drawing/2014/main" id="{00000000-0008-0000-0000-0000D7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7</xdr:row>
          <xdr:rowOff>76200</xdr:rowOff>
        </xdr:from>
        <xdr:to>
          <xdr:col>3</xdr:col>
          <xdr:colOff>365760</xdr:colOff>
          <xdr:row>7</xdr:row>
          <xdr:rowOff>327660</xdr:rowOff>
        </xdr:to>
        <xdr:sp macro="" textlink="">
          <xdr:nvSpPr>
            <xdr:cNvPr id="140504" name="Option Button 216" hidden="1">
              <a:extLst>
                <a:ext uri="{63B3BB69-23CF-44E3-9099-C40C66FF867C}">
                  <a14:compatExt spid="_x0000_s140504"/>
                </a:ext>
                <a:ext uri="{FF2B5EF4-FFF2-40B4-BE49-F238E27FC236}">
                  <a16:creationId xmlns:a16="http://schemas.microsoft.com/office/drawing/2014/main" id="{00000000-0008-0000-0000-0000D8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7</xdr:row>
          <xdr:rowOff>15240</xdr:rowOff>
        </xdr:from>
        <xdr:to>
          <xdr:col>14</xdr:col>
          <xdr:colOff>0</xdr:colOff>
          <xdr:row>7</xdr:row>
          <xdr:rowOff>342900</xdr:rowOff>
        </xdr:to>
        <xdr:sp macro="" textlink="">
          <xdr:nvSpPr>
            <xdr:cNvPr id="140505" name="Group Box 217" hidden="1">
              <a:extLst>
                <a:ext uri="{63B3BB69-23CF-44E3-9099-C40C66FF867C}">
                  <a14:compatExt spid="_x0000_s140505"/>
                </a:ext>
                <a:ext uri="{FF2B5EF4-FFF2-40B4-BE49-F238E27FC236}">
                  <a16:creationId xmlns:a16="http://schemas.microsoft.com/office/drawing/2014/main" id="{00000000-0008-0000-0000-0000D9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</xdr:row>
          <xdr:rowOff>68580</xdr:rowOff>
        </xdr:from>
        <xdr:to>
          <xdr:col>8</xdr:col>
          <xdr:colOff>373380</xdr:colOff>
          <xdr:row>7</xdr:row>
          <xdr:rowOff>312420</xdr:rowOff>
        </xdr:to>
        <xdr:sp macro="" textlink="">
          <xdr:nvSpPr>
            <xdr:cNvPr id="140506" name="Option Button 218" hidden="1">
              <a:extLst>
                <a:ext uri="{63B3BB69-23CF-44E3-9099-C40C66FF867C}">
                  <a14:compatExt spid="_x0000_s140506"/>
                </a:ext>
                <a:ext uri="{FF2B5EF4-FFF2-40B4-BE49-F238E27FC236}">
                  <a16:creationId xmlns:a16="http://schemas.microsoft.com/office/drawing/2014/main" id="{00000000-0008-0000-0000-0000DA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9</xdr:row>
          <xdr:rowOff>76200</xdr:rowOff>
        </xdr:from>
        <xdr:to>
          <xdr:col>3</xdr:col>
          <xdr:colOff>365760</xdr:colOff>
          <xdr:row>9</xdr:row>
          <xdr:rowOff>327660</xdr:rowOff>
        </xdr:to>
        <xdr:sp macro="" textlink="">
          <xdr:nvSpPr>
            <xdr:cNvPr id="140507" name="Option Button 219" hidden="1">
              <a:extLst>
                <a:ext uri="{63B3BB69-23CF-44E3-9099-C40C66FF867C}">
                  <a14:compatExt spid="_x0000_s140507"/>
                </a:ext>
                <a:ext uri="{FF2B5EF4-FFF2-40B4-BE49-F238E27FC236}">
                  <a16:creationId xmlns:a16="http://schemas.microsoft.com/office/drawing/2014/main" id="{00000000-0008-0000-0000-0000DB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9</xdr:row>
          <xdr:rowOff>45720</xdr:rowOff>
        </xdr:from>
        <xdr:to>
          <xdr:col>8</xdr:col>
          <xdr:colOff>373380</xdr:colOff>
          <xdr:row>9</xdr:row>
          <xdr:rowOff>297180</xdr:rowOff>
        </xdr:to>
        <xdr:sp macro="" textlink="">
          <xdr:nvSpPr>
            <xdr:cNvPr id="140508" name="Option Button 220" hidden="1">
              <a:extLst>
                <a:ext uri="{63B3BB69-23CF-44E3-9099-C40C66FF867C}">
                  <a14:compatExt spid="_x0000_s140508"/>
                </a:ext>
                <a:ext uri="{FF2B5EF4-FFF2-40B4-BE49-F238E27FC236}">
                  <a16:creationId xmlns:a16="http://schemas.microsoft.com/office/drawing/2014/main" id="{00000000-0008-0000-0000-0000DC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8</xdr:row>
          <xdr:rowOff>114300</xdr:rowOff>
        </xdr:from>
        <xdr:to>
          <xdr:col>14</xdr:col>
          <xdr:colOff>0</xdr:colOff>
          <xdr:row>9</xdr:row>
          <xdr:rowOff>365760</xdr:rowOff>
        </xdr:to>
        <xdr:sp macro="" textlink="">
          <xdr:nvSpPr>
            <xdr:cNvPr id="140509" name="Group Box 221" hidden="1">
              <a:extLst>
                <a:ext uri="{63B3BB69-23CF-44E3-9099-C40C66FF867C}">
                  <a14:compatExt spid="_x0000_s140509"/>
                </a:ext>
                <a:ext uri="{FF2B5EF4-FFF2-40B4-BE49-F238E27FC236}">
                  <a16:creationId xmlns:a16="http://schemas.microsoft.com/office/drawing/2014/main" id="{00000000-0008-0000-0000-0000DD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10</xdr:row>
          <xdr:rowOff>76200</xdr:rowOff>
        </xdr:from>
        <xdr:to>
          <xdr:col>3</xdr:col>
          <xdr:colOff>365760</xdr:colOff>
          <xdr:row>10</xdr:row>
          <xdr:rowOff>327660</xdr:rowOff>
        </xdr:to>
        <xdr:sp macro="" textlink="">
          <xdr:nvSpPr>
            <xdr:cNvPr id="140510" name="Option Button 222" hidden="1">
              <a:extLst>
                <a:ext uri="{63B3BB69-23CF-44E3-9099-C40C66FF867C}">
                  <a14:compatExt spid="_x0000_s140510"/>
                </a:ext>
                <a:ext uri="{FF2B5EF4-FFF2-40B4-BE49-F238E27FC236}">
                  <a16:creationId xmlns:a16="http://schemas.microsoft.com/office/drawing/2014/main" id="{00000000-0008-0000-0000-0000DE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10</xdr:row>
          <xdr:rowOff>45720</xdr:rowOff>
        </xdr:from>
        <xdr:to>
          <xdr:col>8</xdr:col>
          <xdr:colOff>373380</xdr:colOff>
          <xdr:row>10</xdr:row>
          <xdr:rowOff>297180</xdr:rowOff>
        </xdr:to>
        <xdr:sp macro="" textlink="">
          <xdr:nvSpPr>
            <xdr:cNvPr id="140511" name="Option Button 223" hidden="1">
              <a:extLst>
                <a:ext uri="{63B3BB69-23CF-44E3-9099-C40C66FF867C}">
                  <a14:compatExt spid="_x0000_s140511"/>
                </a:ext>
                <a:ext uri="{FF2B5EF4-FFF2-40B4-BE49-F238E27FC236}">
                  <a16:creationId xmlns:a16="http://schemas.microsoft.com/office/drawing/2014/main" id="{00000000-0008-0000-0000-0000DF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</xdr:row>
          <xdr:rowOff>45720</xdr:rowOff>
        </xdr:from>
        <xdr:to>
          <xdr:col>13</xdr:col>
          <xdr:colOff>365760</xdr:colOff>
          <xdr:row>10</xdr:row>
          <xdr:rowOff>365760</xdr:rowOff>
        </xdr:to>
        <xdr:sp macro="" textlink="">
          <xdr:nvSpPr>
            <xdr:cNvPr id="140512" name="Group Box 224" hidden="1">
              <a:extLst>
                <a:ext uri="{63B3BB69-23CF-44E3-9099-C40C66FF867C}">
                  <a14:compatExt spid="_x0000_s140512"/>
                </a:ext>
                <a:ext uri="{FF2B5EF4-FFF2-40B4-BE49-F238E27FC236}">
                  <a16:creationId xmlns:a16="http://schemas.microsoft.com/office/drawing/2014/main" id="{00000000-0008-0000-0000-0000E0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11</xdr:row>
          <xdr:rowOff>68580</xdr:rowOff>
        </xdr:from>
        <xdr:to>
          <xdr:col>3</xdr:col>
          <xdr:colOff>365760</xdr:colOff>
          <xdr:row>11</xdr:row>
          <xdr:rowOff>312420</xdr:rowOff>
        </xdr:to>
        <xdr:sp macro="" textlink="">
          <xdr:nvSpPr>
            <xdr:cNvPr id="140516" name="Option Button 228" hidden="1">
              <a:extLst>
                <a:ext uri="{63B3BB69-23CF-44E3-9099-C40C66FF867C}">
                  <a14:compatExt spid="_x0000_s140516"/>
                </a:ext>
                <a:ext uri="{FF2B5EF4-FFF2-40B4-BE49-F238E27FC236}">
                  <a16:creationId xmlns:a16="http://schemas.microsoft.com/office/drawing/2014/main" id="{00000000-0008-0000-0000-0000E4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11</xdr:row>
          <xdr:rowOff>38100</xdr:rowOff>
        </xdr:from>
        <xdr:to>
          <xdr:col>8</xdr:col>
          <xdr:colOff>373380</xdr:colOff>
          <xdr:row>11</xdr:row>
          <xdr:rowOff>297180</xdr:rowOff>
        </xdr:to>
        <xdr:sp macro="" textlink="">
          <xdr:nvSpPr>
            <xdr:cNvPr id="140517" name="Option Button 229" hidden="1">
              <a:extLst>
                <a:ext uri="{63B3BB69-23CF-44E3-9099-C40C66FF867C}">
                  <a14:compatExt spid="_x0000_s140517"/>
                </a:ext>
                <a:ext uri="{FF2B5EF4-FFF2-40B4-BE49-F238E27FC236}">
                  <a16:creationId xmlns:a16="http://schemas.microsoft.com/office/drawing/2014/main" id="{00000000-0008-0000-0000-0000E5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1402080</xdr:colOff>
          <xdr:row>8</xdr:row>
          <xdr:rowOff>106680</xdr:rowOff>
        </xdr:from>
        <xdr:to>
          <xdr:col>9</xdr:col>
          <xdr:colOff>373380</xdr:colOff>
          <xdr:row>9</xdr:row>
          <xdr:rowOff>175260</xdr:rowOff>
        </xdr:to>
        <xdr:sp macro="" textlink="">
          <xdr:nvSpPr>
            <xdr:cNvPr id="140518" name="Group Box 230" hidden="1">
              <a:extLst>
                <a:ext uri="{63B3BB69-23CF-44E3-9099-C40C66FF867C}">
                  <a14:compatExt spid="_x0000_s140518"/>
                </a:ext>
                <a:ext uri="{FF2B5EF4-FFF2-40B4-BE49-F238E27FC236}">
                  <a16:creationId xmlns:a16="http://schemas.microsoft.com/office/drawing/2014/main" id="{00000000-0008-0000-0000-0000E6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ddd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740772</xdr:colOff>
      <xdr:row>13</xdr:row>
      <xdr:rowOff>34636</xdr:rowOff>
    </xdr:from>
    <xdr:to>
      <xdr:col>13</xdr:col>
      <xdr:colOff>359772</xdr:colOff>
      <xdr:row>16</xdr:row>
      <xdr:rowOff>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837022" y="4456957"/>
          <a:ext cx="367393" cy="1026722"/>
        </a:xfrm>
        <a:prstGeom prst="rightBrace">
          <a:avLst>
            <a:gd name="adj1" fmla="val 8333"/>
            <a:gd name="adj2" fmla="val 2349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375012</xdr:colOff>
      <xdr:row>14</xdr:row>
      <xdr:rowOff>58511</xdr:rowOff>
    </xdr:from>
    <xdr:to>
      <xdr:col>46</xdr:col>
      <xdr:colOff>27214</xdr:colOff>
      <xdr:row>15</xdr:row>
      <xdr:rowOff>326571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3520762" y="4834618"/>
          <a:ext cx="3693523" cy="621846"/>
        </a:xfrm>
        <a:prstGeom prst="rect">
          <a:avLst/>
        </a:prstGeom>
        <a:solidFill>
          <a:srgbClr val="FFFFCC"/>
        </a:solidFill>
        <a:ln>
          <a:solidFill>
            <a:srgbClr val="FF99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すべて陸屋根でない、または新築既存の建物の場合は、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②③は入力せず、①に合算して入力してください。</a:t>
          </a:r>
        </a:p>
      </xdr:txBody>
    </xdr:sp>
    <xdr:clientData/>
  </xdr:twoCellAnchor>
  <xdr:twoCellAnchor>
    <xdr:from>
      <xdr:col>32</xdr:col>
      <xdr:colOff>336637</xdr:colOff>
      <xdr:row>2</xdr:row>
      <xdr:rowOff>15512</xdr:rowOff>
    </xdr:from>
    <xdr:to>
      <xdr:col>43</xdr:col>
      <xdr:colOff>163284</xdr:colOff>
      <xdr:row>3</xdr:row>
      <xdr:rowOff>359501</xdr:rowOff>
    </xdr:to>
    <xdr:sp macro="" textlink="">
      <xdr:nvSpPr>
        <xdr:cNvPr id="8" name="四角形: 角を丸くする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9849280" y="518976"/>
          <a:ext cx="4017647" cy="629739"/>
        </a:xfrm>
        <a:prstGeom prst="roundRect">
          <a:avLst/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endParaRPr kumimoji="1" lang="ja-JP" altLang="en-US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33</xdr:col>
      <xdr:colOff>185072</xdr:colOff>
      <xdr:row>2</xdr:row>
      <xdr:rowOff>169406</xdr:rowOff>
    </xdr:from>
    <xdr:to>
      <xdr:col>34</xdr:col>
      <xdr:colOff>652263</xdr:colOff>
      <xdr:row>3</xdr:row>
      <xdr:rowOff>248009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78715" y="672870"/>
          <a:ext cx="848191" cy="364353"/>
        </a:xfrm>
        <a:prstGeom prst="rect">
          <a:avLst/>
        </a:prstGeom>
        <a:solidFill>
          <a:srgbClr val="FFFFCC"/>
        </a:solidFill>
        <a:ln>
          <a:noFill/>
        </a:ln>
      </xdr:spPr>
    </xdr:pic>
    <xdr:clientData/>
  </xdr:twoCellAnchor>
  <xdr:oneCellAnchor>
    <xdr:from>
      <xdr:col>35</xdr:col>
      <xdr:colOff>10340</xdr:colOff>
      <xdr:row>2</xdr:row>
      <xdr:rowOff>130356</xdr:rowOff>
    </xdr:from>
    <xdr:ext cx="2877711" cy="442429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033376" y="633820"/>
          <a:ext cx="2877711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水色の部分を入力したください。</a:t>
          </a:r>
        </a:p>
      </xdr:txBody>
    </xdr:sp>
    <xdr:clientData/>
  </xdr:oneCellAnchor>
  <xdr:twoCellAnchor>
    <xdr:from>
      <xdr:col>37</xdr:col>
      <xdr:colOff>406310</xdr:colOff>
      <xdr:row>4</xdr:row>
      <xdr:rowOff>256630</xdr:rowOff>
    </xdr:from>
    <xdr:to>
      <xdr:col>39</xdr:col>
      <xdr:colOff>394608</xdr:colOff>
      <xdr:row>6</xdr:row>
      <xdr:rowOff>56906</xdr:rowOff>
    </xdr:to>
    <xdr:sp macro="" textlink="">
      <xdr:nvSpPr>
        <xdr:cNvPr id="14" name="四角形吹き出し 3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2191346" y="1426844"/>
          <a:ext cx="1280976" cy="575883"/>
        </a:xfrm>
        <a:prstGeom prst="borderCallout1">
          <a:avLst>
            <a:gd name="adj1" fmla="val 55961"/>
            <a:gd name="adj2" fmla="val 1270"/>
            <a:gd name="adj3" fmla="val 63885"/>
            <a:gd name="adj4" fmla="val -15390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該当項目を選択。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20</xdr:col>
      <xdr:colOff>110761</xdr:colOff>
      <xdr:row>20</xdr:row>
      <xdr:rowOff>7620</xdr:rowOff>
    </xdr:from>
    <xdr:to>
      <xdr:col>25</xdr:col>
      <xdr:colOff>612320</xdr:colOff>
      <xdr:row>23</xdr:row>
      <xdr:rowOff>312421</xdr:rowOff>
    </xdr:to>
    <xdr:sp macro="" textlink="">
      <xdr:nvSpPr>
        <xdr:cNvPr id="22" name="四角形吹き出し 3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1064511" y="6852013"/>
          <a:ext cx="4434023" cy="1406979"/>
        </a:xfrm>
        <a:prstGeom prst="borderCallout1">
          <a:avLst>
            <a:gd name="adj1" fmla="val 99940"/>
            <a:gd name="adj2" fmla="val 70965"/>
            <a:gd name="adj3" fmla="val 102152"/>
            <a:gd name="adj4" fmla="val 73223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パワーコンディショナーが複数台ある場合は、</a:t>
          </a:r>
          <a:endParaRPr kumimoji="1" lang="en-US" altLang="ja-JP" sz="16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 algn="l"/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１系列目について本シートに記入してください。</a:t>
          </a:r>
          <a:endParaRPr kumimoji="1" lang="en-US" altLang="ja-JP" sz="16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 algn="l"/>
          <a:r>
            <a:rPr kumimoji="1" lang="ja-JP" altLang="en-US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・２系列目は「</a:t>
          </a:r>
          <a:r>
            <a:rPr kumimoji="1" lang="en-US" altLang="ja-JP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複数系列 </a:t>
          </a:r>
          <a:r>
            <a:rPr kumimoji="1" lang="en-US" altLang="ja-JP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(2)</a:t>
          </a:r>
          <a:r>
            <a:rPr kumimoji="1" lang="ja-JP" altLang="en-US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」、３系列目は「</a:t>
          </a:r>
          <a:r>
            <a:rPr kumimoji="1" lang="en-US" altLang="ja-JP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複数系列 </a:t>
          </a:r>
          <a:r>
            <a:rPr kumimoji="1" lang="en-US" altLang="ja-JP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(3)</a:t>
          </a:r>
          <a:r>
            <a:rPr kumimoji="1" lang="ja-JP" altLang="en-US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」に</a:t>
          </a:r>
          <a:endParaRPr kumimoji="1" lang="en-US" altLang="ja-JP" sz="12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 algn="l"/>
          <a:r>
            <a:rPr kumimoji="1" lang="ja-JP" altLang="en-US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入力します。</a:t>
          </a:r>
          <a:endParaRPr kumimoji="1" lang="ja-JP" altLang="en-US" sz="16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27</xdr:col>
      <xdr:colOff>530680</xdr:colOff>
      <xdr:row>18</xdr:row>
      <xdr:rowOff>136071</xdr:rowOff>
    </xdr:from>
    <xdr:to>
      <xdr:col>29</xdr:col>
      <xdr:colOff>551813</xdr:colOff>
      <xdr:row>20</xdr:row>
      <xdr:rowOff>20904</xdr:rowOff>
    </xdr:to>
    <xdr:sp macro="" textlink="">
      <xdr:nvSpPr>
        <xdr:cNvPr id="24" name="四角形吹き出し 3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7240251" y="6354535"/>
          <a:ext cx="1368241" cy="510762"/>
        </a:xfrm>
        <a:prstGeom prst="borderCallout1">
          <a:avLst>
            <a:gd name="adj1" fmla="val 19529"/>
            <a:gd name="adj2" fmla="val 93288"/>
            <a:gd name="adj3" fmla="val 6145"/>
            <a:gd name="adj4" fmla="val 110105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メーカー名の入力</a:t>
          </a: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33</xdr:col>
      <xdr:colOff>367393</xdr:colOff>
      <xdr:row>25</xdr:row>
      <xdr:rowOff>163285</xdr:rowOff>
    </xdr:from>
    <xdr:to>
      <xdr:col>36</xdr:col>
      <xdr:colOff>371202</xdr:colOff>
      <xdr:row>26</xdr:row>
      <xdr:rowOff>219985</xdr:rowOff>
    </xdr:to>
    <xdr:sp macro="" textlink="">
      <xdr:nvSpPr>
        <xdr:cNvPr id="25" name="四角形吹き出し 3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20261036" y="8844642"/>
          <a:ext cx="1514202" cy="424093"/>
        </a:xfrm>
        <a:prstGeom prst="borderCallout1">
          <a:avLst>
            <a:gd name="adj1" fmla="val -35134"/>
            <a:gd name="adj2" fmla="val 36025"/>
            <a:gd name="adj3" fmla="val 2619"/>
            <a:gd name="adj4" fmla="val 35010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枚数を入力します。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29</xdr:col>
      <xdr:colOff>231320</xdr:colOff>
      <xdr:row>32</xdr:row>
      <xdr:rowOff>340178</xdr:rowOff>
    </xdr:from>
    <xdr:to>
      <xdr:col>45</xdr:col>
      <xdr:colOff>35921</xdr:colOff>
      <xdr:row>35</xdr:row>
      <xdr:rowOff>135523</xdr:rowOff>
    </xdr:to>
    <xdr:sp macro="" textlink="">
      <xdr:nvSpPr>
        <xdr:cNvPr id="27" name="四角形吹き出し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8287999" y="11538857"/>
          <a:ext cx="5859779" cy="938345"/>
        </a:xfrm>
        <a:prstGeom prst="borderCallout1">
          <a:avLst>
            <a:gd name="adj1" fmla="val 14758"/>
            <a:gd name="adj2" fmla="val 2137"/>
            <a:gd name="adj3" fmla="val 28055"/>
            <a:gd name="adj4" fmla="val -6036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ja-JP" sz="120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パワコンの型式・定格出力は、メーカーのカタログに記載されているとおり記入</a:t>
          </a:r>
          <a:r>
            <a:rPr kumimoji="1" lang="ja-JP" altLang="en-US" sz="120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します</a:t>
          </a:r>
          <a:r>
            <a:rPr kumimoji="1" lang="ja-JP" altLang="ja-JP" sz="120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lang="ja-JP" altLang="ja-JP" sz="12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2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※※</a:t>
          </a:r>
          <a:r>
            <a:rPr kumimoji="1" lang="ja-JP" altLang="ja-JP" sz="12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機能性</a:t>
          </a:r>
          <a:r>
            <a:rPr kumimoji="1" lang="en-US" altLang="ja-JP" sz="12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PV</a:t>
          </a:r>
          <a:r>
            <a:rPr kumimoji="1" lang="ja-JP" altLang="ja-JP" sz="12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周辺機器記載のマイクロインバータを使用した場合は、</a:t>
          </a:r>
          <a:endParaRPr lang="ja-JP" altLang="ja-JP" sz="12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ja-JP" sz="12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　マイクロインバータの定格出力 </a:t>
          </a:r>
          <a:r>
            <a:rPr kumimoji="1" lang="en-US" altLang="ja-JP" sz="12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× </a:t>
          </a:r>
          <a:r>
            <a:rPr kumimoji="1" lang="ja-JP" altLang="ja-JP" sz="12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枚数　を記入。　</a:t>
          </a:r>
          <a:endParaRPr lang="ja-JP" altLang="ja-JP" sz="12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29</xdr:col>
      <xdr:colOff>520881</xdr:colOff>
      <xdr:row>39</xdr:row>
      <xdr:rowOff>165191</xdr:rowOff>
    </xdr:from>
    <xdr:to>
      <xdr:col>39</xdr:col>
      <xdr:colOff>70307</xdr:colOff>
      <xdr:row>41</xdr:row>
      <xdr:rowOff>355691</xdr:rowOff>
    </xdr:to>
    <xdr:sp macro="" textlink="">
      <xdr:nvSpPr>
        <xdr:cNvPr id="29" name="四角形吹き出し 3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8577560" y="13677084"/>
          <a:ext cx="4570461" cy="762000"/>
        </a:xfrm>
        <a:prstGeom prst="borderCallout1">
          <a:avLst>
            <a:gd name="adj1" fmla="val 10826"/>
            <a:gd name="adj2" fmla="val 1658"/>
            <a:gd name="adj3" fmla="val 6049"/>
            <a:gd name="adj4" fmla="val -4871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複数系列の太陽光システムがある場合は、全系列の発電出力の合計を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自動表示します（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Ⅳ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22</xdr:col>
      <xdr:colOff>81643</xdr:colOff>
      <xdr:row>42</xdr:row>
      <xdr:rowOff>0</xdr:rowOff>
    </xdr:from>
    <xdr:to>
      <xdr:col>23</xdr:col>
      <xdr:colOff>825757</xdr:colOff>
      <xdr:row>43</xdr:row>
      <xdr:rowOff>51842</xdr:rowOff>
    </xdr:to>
    <xdr:sp macro="" textlink="">
      <xdr:nvSpPr>
        <xdr:cNvPr id="41" name="四角形吹き出し 3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50" y="14464393"/>
          <a:ext cx="1220364" cy="487270"/>
        </a:xfrm>
        <a:prstGeom prst="borderCallout1">
          <a:avLst>
            <a:gd name="adj1" fmla="val 94896"/>
            <a:gd name="adj2" fmla="val 92421"/>
            <a:gd name="adj3" fmla="val 96585"/>
            <a:gd name="adj4" fmla="val 98426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自動計算</a:t>
          </a:r>
          <a:endParaRPr kumimoji="1" lang="en-US" altLang="ja-JP" sz="1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 editAs="oneCell">
    <xdr:from>
      <xdr:col>25</xdr:col>
      <xdr:colOff>0</xdr:colOff>
      <xdr:row>52</xdr:row>
      <xdr:rowOff>-1</xdr:rowOff>
    </xdr:from>
    <xdr:to>
      <xdr:col>29</xdr:col>
      <xdr:colOff>496036</xdr:colOff>
      <xdr:row>58</xdr:row>
      <xdr:rowOff>245567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14" y="17866178"/>
          <a:ext cx="3666501" cy="2277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29</xdr:col>
      <xdr:colOff>127069</xdr:colOff>
      <xdr:row>52</xdr:row>
      <xdr:rowOff>48936</xdr:rowOff>
    </xdr:from>
    <xdr:to>
      <xdr:col>29</xdr:col>
      <xdr:colOff>539638</xdr:colOff>
      <xdr:row>53</xdr:row>
      <xdr:rowOff>168953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18183748" y="17915115"/>
          <a:ext cx="412569" cy="46019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244930</xdr:colOff>
      <xdr:row>50</xdr:row>
      <xdr:rowOff>275953</xdr:rowOff>
    </xdr:from>
    <xdr:to>
      <xdr:col>29</xdr:col>
      <xdr:colOff>588279</xdr:colOff>
      <xdr:row>52</xdr:row>
      <xdr:rowOff>24043</xdr:rowOff>
    </xdr:to>
    <xdr:sp macro="" textlink="">
      <xdr:nvSpPr>
        <xdr:cNvPr id="44" name="四角形吹き出し 3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2069537" y="17488989"/>
          <a:ext cx="6575421" cy="401233"/>
        </a:xfrm>
        <a:prstGeom prst="borderCallout1">
          <a:avLst>
            <a:gd name="adj1" fmla="val 134946"/>
            <a:gd name="adj2" fmla="val 95731"/>
            <a:gd name="adj3" fmla="val 78436"/>
            <a:gd name="adj4" fmla="val 98513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上乗せ対象となる機能性</a:t>
          </a:r>
          <a:r>
            <a:rPr kumimoji="1" lang="en-US" altLang="ja-JP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PV</a:t>
          </a: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の製品がある場合、▼をクリックし、リストから型式名を選びます。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30</xdr:col>
      <xdr:colOff>13607</xdr:colOff>
      <xdr:row>53</xdr:row>
      <xdr:rowOff>149679</xdr:rowOff>
    </xdr:from>
    <xdr:to>
      <xdr:col>32</xdr:col>
      <xdr:colOff>108520</xdr:colOff>
      <xdr:row>55</xdr:row>
      <xdr:rowOff>121008</xdr:rowOff>
    </xdr:to>
    <xdr:sp macro="" textlink="">
      <xdr:nvSpPr>
        <xdr:cNvPr id="45" name="四角形吹き出し 3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8669000" y="18356036"/>
          <a:ext cx="952163" cy="651686"/>
        </a:xfrm>
        <a:prstGeom prst="borderCallout1">
          <a:avLst>
            <a:gd name="adj1" fmla="val -15462"/>
            <a:gd name="adj2" fmla="val 21966"/>
            <a:gd name="adj3" fmla="val 10076"/>
            <a:gd name="adj4" fmla="val 17530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自動表示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します。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33</xdr:col>
      <xdr:colOff>21227</xdr:colOff>
      <xdr:row>54</xdr:row>
      <xdr:rowOff>0</xdr:rowOff>
    </xdr:from>
    <xdr:to>
      <xdr:col>36</xdr:col>
      <xdr:colOff>97155</xdr:colOff>
      <xdr:row>55</xdr:row>
      <xdr:rowOff>59150</xdr:rowOff>
    </xdr:to>
    <xdr:sp macro="" textlink="">
      <xdr:nvSpPr>
        <xdr:cNvPr id="46" name="四角形吹き出し 3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19914870" y="18546536"/>
          <a:ext cx="1586321" cy="399328"/>
        </a:xfrm>
        <a:prstGeom prst="borderCallout1">
          <a:avLst>
            <a:gd name="adj1" fmla="val -46874"/>
            <a:gd name="adj2" fmla="val 45900"/>
            <a:gd name="adj3" fmla="val 19797"/>
            <a:gd name="adj4" fmla="val 43374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枚数を入力します。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37</xdr:col>
      <xdr:colOff>0</xdr:colOff>
      <xdr:row>54</xdr:row>
      <xdr:rowOff>0</xdr:rowOff>
    </xdr:from>
    <xdr:to>
      <xdr:col>38</xdr:col>
      <xdr:colOff>48185</xdr:colOff>
      <xdr:row>55</xdr:row>
      <xdr:rowOff>311508</xdr:rowOff>
    </xdr:to>
    <xdr:sp macro="" textlink="">
      <xdr:nvSpPr>
        <xdr:cNvPr id="54" name="四角形吹き出し 3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21785036" y="18546536"/>
          <a:ext cx="946256" cy="651686"/>
        </a:xfrm>
        <a:prstGeom prst="borderCallout1">
          <a:avLst>
            <a:gd name="adj1" fmla="val -15462"/>
            <a:gd name="adj2" fmla="val 21966"/>
            <a:gd name="adj3" fmla="val 10076"/>
            <a:gd name="adj4" fmla="val 17530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自動計算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します。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37</xdr:col>
      <xdr:colOff>190500</xdr:colOff>
      <xdr:row>58</xdr:row>
      <xdr:rowOff>301261</xdr:rowOff>
    </xdr:from>
    <xdr:to>
      <xdr:col>39</xdr:col>
      <xdr:colOff>509177</xdr:colOff>
      <xdr:row>60</xdr:row>
      <xdr:rowOff>237036</xdr:rowOff>
    </xdr:to>
    <xdr:sp macro="" textlink="">
      <xdr:nvSpPr>
        <xdr:cNvPr id="55" name="四角形吹き出し 3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21975536" y="20208511"/>
          <a:ext cx="1611355" cy="616132"/>
        </a:xfrm>
        <a:prstGeom prst="borderCallout1">
          <a:avLst>
            <a:gd name="adj1" fmla="val 42618"/>
            <a:gd name="adj2" fmla="val -11714"/>
            <a:gd name="adj3" fmla="val 67054"/>
            <a:gd name="adj4" fmla="val 1954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機能性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PV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出力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を自動計算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 editAs="oneCell">
    <xdr:from>
      <xdr:col>25</xdr:col>
      <xdr:colOff>0</xdr:colOff>
      <xdr:row>61</xdr:row>
      <xdr:rowOff>0</xdr:rowOff>
    </xdr:from>
    <xdr:to>
      <xdr:col>31</xdr:col>
      <xdr:colOff>73142</xdr:colOff>
      <xdr:row>67</xdr:row>
      <xdr:rowOff>282356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14" y="20927786"/>
          <a:ext cx="4304964" cy="2315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30</xdr:col>
      <xdr:colOff>189158</xdr:colOff>
      <xdr:row>61</xdr:row>
      <xdr:rowOff>19786</xdr:rowOff>
    </xdr:from>
    <xdr:to>
      <xdr:col>31</xdr:col>
      <xdr:colOff>156501</xdr:colOff>
      <xdr:row>62</xdr:row>
      <xdr:rowOff>128789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8844551" y="20947572"/>
          <a:ext cx="429986" cy="44918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25</xdr:col>
      <xdr:colOff>0</xdr:colOff>
      <xdr:row>70</xdr:row>
      <xdr:rowOff>0</xdr:rowOff>
    </xdr:from>
    <xdr:to>
      <xdr:col>37</xdr:col>
      <xdr:colOff>54479</xdr:colOff>
      <xdr:row>73</xdr:row>
      <xdr:rowOff>210879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14" y="23989393"/>
          <a:ext cx="6949491" cy="1218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36</xdr:col>
      <xdr:colOff>86895</xdr:colOff>
      <xdr:row>70</xdr:row>
      <xdr:rowOff>66739</xdr:rowOff>
    </xdr:from>
    <xdr:to>
      <xdr:col>37</xdr:col>
      <xdr:colOff>128261</xdr:colOff>
      <xdr:row>71</xdr:row>
      <xdr:rowOff>173837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21490931" y="24056132"/>
          <a:ext cx="422366" cy="44727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244929</xdr:colOff>
      <xdr:row>100</xdr:row>
      <xdr:rowOff>316774</xdr:rowOff>
    </xdr:from>
    <xdr:to>
      <xdr:col>39</xdr:col>
      <xdr:colOff>249826</xdr:colOff>
      <xdr:row>102</xdr:row>
      <xdr:rowOff>21231</xdr:rowOff>
    </xdr:to>
    <xdr:sp macro="" textlink="">
      <xdr:nvSpPr>
        <xdr:cNvPr id="63" name="四角形吹き出し 3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20138572" y="33940024"/>
          <a:ext cx="3188968" cy="602528"/>
        </a:xfrm>
        <a:prstGeom prst="borderCallout1">
          <a:avLst>
            <a:gd name="adj1" fmla="val 26993"/>
            <a:gd name="adj2" fmla="val -497"/>
            <a:gd name="adj3" fmla="val 24684"/>
            <a:gd name="adj4" fmla="val -12879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助成金交付申請額が自動計算されます。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oneCellAnchor>
    <xdr:from>
      <xdr:col>14</xdr:col>
      <xdr:colOff>54428</xdr:colOff>
      <xdr:row>1</xdr:row>
      <xdr:rowOff>60416</xdr:rowOff>
    </xdr:from>
    <xdr:ext cx="1640514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300028" y="85816"/>
          <a:ext cx="1640514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様式更新日：</a:t>
          </a:r>
          <a:r>
            <a:rPr kumimoji="1" lang="en-US" altLang="ja-JP" sz="1100">
              <a:solidFill>
                <a:srgbClr val="FF0000"/>
              </a:solidFill>
            </a:rPr>
            <a:t>2024/12/2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198324</xdr:colOff>
      <xdr:row>4</xdr:row>
      <xdr:rowOff>300725</xdr:rowOff>
    </xdr:from>
    <xdr:to>
      <xdr:col>28</xdr:col>
      <xdr:colOff>29120</xdr:colOff>
      <xdr:row>5</xdr:row>
      <xdr:rowOff>300721</xdr:rowOff>
    </xdr:to>
    <xdr:sp macro="" textlink="">
      <xdr:nvSpPr>
        <xdr:cNvPr id="2" name="四角形吹き出し 3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933124" y="1922696"/>
          <a:ext cx="9301367" cy="315682"/>
        </a:xfrm>
        <a:prstGeom prst="borderCallout1">
          <a:avLst>
            <a:gd name="adj1" fmla="val 50630"/>
            <a:gd name="adj2" fmla="val 80657"/>
            <a:gd name="adj3" fmla="val 131480"/>
            <a:gd name="adj4" fmla="val 82395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パワーコンディショナーが複数台ある場合は、２系列目について本シートに記入してください。</a:t>
          </a:r>
        </a:p>
      </xdr:txBody>
    </xdr:sp>
    <xdr:clientData/>
  </xdr:twoCellAnchor>
  <xdr:twoCellAnchor>
    <xdr:from>
      <xdr:col>18</xdr:col>
      <xdr:colOff>145597</xdr:colOff>
      <xdr:row>0</xdr:row>
      <xdr:rowOff>165191</xdr:rowOff>
    </xdr:from>
    <xdr:to>
      <xdr:col>20</xdr:col>
      <xdr:colOff>1163980</xdr:colOff>
      <xdr:row>1</xdr:row>
      <xdr:rowOff>122465</xdr:rowOff>
    </xdr:to>
    <xdr:sp macro="" textlink="">
      <xdr:nvSpPr>
        <xdr:cNvPr id="4" name="四角形: 角を丸くする 1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208454" y="165191"/>
          <a:ext cx="1698740" cy="447131"/>
        </a:xfrm>
        <a:prstGeom prst="roundRect">
          <a:avLst/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4</xdr:row>
          <xdr:rowOff>0</xdr:rowOff>
        </xdr:from>
        <xdr:to>
          <xdr:col>16</xdr:col>
          <xdr:colOff>243840</xdr:colOff>
          <xdr:row>5</xdr:row>
          <xdr:rowOff>76200</xdr:rowOff>
        </xdr:to>
        <xdr:sp macro="" textlink="">
          <xdr:nvSpPr>
            <xdr:cNvPr id="142352" name="Group Box 16" hidden="1">
              <a:extLst>
                <a:ext uri="{63B3BB69-23CF-44E3-9099-C40C66FF867C}">
                  <a14:compatExt spid="_x0000_s142352"/>
                </a:ext>
                <a:ext uri="{FF2B5EF4-FFF2-40B4-BE49-F238E27FC236}">
                  <a16:creationId xmlns:a16="http://schemas.microsoft.com/office/drawing/2014/main" id="{00000000-0008-0000-0100-000010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4</xdr:row>
          <xdr:rowOff>0</xdr:rowOff>
        </xdr:from>
        <xdr:to>
          <xdr:col>74</xdr:col>
          <xdr:colOff>106680</xdr:colOff>
          <xdr:row>4</xdr:row>
          <xdr:rowOff>289560</xdr:rowOff>
        </xdr:to>
        <xdr:sp macro="" textlink="">
          <xdr:nvSpPr>
            <xdr:cNvPr id="142356" name="Group Box 20" hidden="1">
              <a:extLst>
                <a:ext uri="{63B3BB69-23CF-44E3-9099-C40C66FF867C}">
                  <a14:compatExt spid="_x0000_s142356"/>
                </a:ext>
                <a:ext uri="{FF2B5EF4-FFF2-40B4-BE49-F238E27FC236}">
                  <a16:creationId xmlns:a16="http://schemas.microsoft.com/office/drawing/2014/main" id="{00000000-0008-0000-0100-000014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4</xdr:row>
          <xdr:rowOff>0</xdr:rowOff>
        </xdr:from>
        <xdr:to>
          <xdr:col>30</xdr:col>
          <xdr:colOff>845820</xdr:colOff>
          <xdr:row>5</xdr:row>
          <xdr:rowOff>76200</xdr:rowOff>
        </xdr:to>
        <xdr:sp macro="" textlink="">
          <xdr:nvSpPr>
            <xdr:cNvPr id="142358" name="Group Box 22" hidden="1">
              <a:extLst>
                <a:ext uri="{63B3BB69-23CF-44E3-9099-C40C66FF867C}">
                  <a14:compatExt spid="_x0000_s142358"/>
                </a:ext>
                <a:ext uri="{FF2B5EF4-FFF2-40B4-BE49-F238E27FC236}">
                  <a16:creationId xmlns:a16="http://schemas.microsoft.com/office/drawing/2014/main" id="{00000000-0008-0000-0100-000016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54428</xdr:colOff>
      <xdr:row>0</xdr:row>
      <xdr:rowOff>176893</xdr:rowOff>
    </xdr:from>
    <xdr:to>
      <xdr:col>32</xdr:col>
      <xdr:colOff>360046</xdr:colOff>
      <xdr:row>3</xdr:row>
      <xdr:rowOff>442686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20120428" y="176893"/>
          <a:ext cx="3556818" cy="1357993"/>
          <a:chOff x="20138571" y="176893"/>
          <a:chExt cx="3560446" cy="1376136"/>
        </a:xfrm>
      </xdr:grpSpPr>
      <xdr:sp macro="" textlink="">
        <xdr:nvSpPr>
          <xdr:cNvPr id="20" name="四角形: 角を丸くする 10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20138571" y="176893"/>
            <a:ext cx="3535361" cy="1376136"/>
          </a:xfrm>
          <a:prstGeom prst="roundRect">
            <a:avLst/>
          </a:prstGeom>
          <a:solidFill>
            <a:srgbClr val="FFFFCC"/>
          </a:solidFill>
          <a:ln w="1905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marL="0" indent="0" algn="l"/>
            <a:endPara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</xdr:txBody>
      </xdr:sp>
      <xdr:pic>
        <xdr:nvPicPr>
          <xdr:cNvPr id="21" name="図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241644" y="270555"/>
            <a:ext cx="851469" cy="361765"/>
          </a:xfrm>
          <a:prstGeom prst="rect">
            <a:avLst/>
          </a:prstGeom>
          <a:solidFill>
            <a:srgbClr val="FFFFCC"/>
          </a:solidFill>
          <a:ln>
            <a:solidFill>
              <a:schemeClr val="bg1">
                <a:lumMod val="50000"/>
              </a:schemeClr>
            </a:solidFill>
          </a:ln>
        </xdr:spPr>
      </xdr:pic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20241644" y="881737"/>
            <a:ext cx="853131" cy="385670"/>
          </a:xfrm>
          <a:prstGeom prst="rect">
            <a:avLst/>
          </a:prstGeom>
          <a:solidFill>
            <a:schemeClr val="bg1">
              <a:lumMod val="95000"/>
            </a:schemeClr>
          </a:solidFill>
          <a:ln w="0">
            <a:prstDash val="sysDot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/>
        </xdr:nvSpPr>
        <xdr:spPr>
          <a:xfrm>
            <a:off x="20890762" y="837161"/>
            <a:ext cx="2808255" cy="63756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←灰色部分は自動計算されます</a:t>
            </a:r>
            <a:r>
              <a:rPr kumimoji="1" lang="ja-JP" altLang="en-US" sz="1400" b="0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。</a:t>
            </a:r>
          </a:p>
        </xdr:txBody>
      </xdr:sp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/>
        </xdr:nvSpPr>
        <xdr:spPr>
          <a:xfrm>
            <a:off x="20880188" y="293487"/>
            <a:ext cx="2795627" cy="30862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←水色部分を入力してください。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</xdr:row>
          <xdr:rowOff>0</xdr:rowOff>
        </xdr:from>
        <xdr:to>
          <xdr:col>16</xdr:col>
          <xdr:colOff>274320</xdr:colOff>
          <xdr:row>6</xdr:row>
          <xdr:rowOff>76200</xdr:rowOff>
        </xdr:to>
        <xdr:sp macro="" textlink="">
          <xdr:nvSpPr>
            <xdr:cNvPr id="142362" name="Group Box 26" hidden="1">
              <a:extLst>
                <a:ext uri="{63B3BB69-23CF-44E3-9099-C40C66FF867C}">
                  <a14:compatExt spid="_x0000_s142362"/>
                </a:ext>
                <a:ext uri="{FF2B5EF4-FFF2-40B4-BE49-F238E27FC236}">
                  <a16:creationId xmlns:a16="http://schemas.microsoft.com/office/drawing/2014/main" id="{00000000-0008-0000-0100-00001A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</xdr:row>
          <xdr:rowOff>0</xdr:rowOff>
        </xdr:from>
        <xdr:to>
          <xdr:col>74</xdr:col>
          <xdr:colOff>99060</xdr:colOff>
          <xdr:row>5</xdr:row>
          <xdr:rowOff>289560</xdr:rowOff>
        </xdr:to>
        <xdr:sp macro="" textlink="">
          <xdr:nvSpPr>
            <xdr:cNvPr id="142363" name="Group Box 27" hidden="1">
              <a:extLst>
                <a:ext uri="{63B3BB69-23CF-44E3-9099-C40C66FF867C}">
                  <a14:compatExt spid="_x0000_s142363"/>
                </a:ext>
                <a:ext uri="{FF2B5EF4-FFF2-40B4-BE49-F238E27FC236}">
                  <a16:creationId xmlns:a16="http://schemas.microsoft.com/office/drawing/2014/main" id="{00000000-0008-0000-0100-00001B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5</xdr:row>
          <xdr:rowOff>0</xdr:rowOff>
        </xdr:from>
        <xdr:to>
          <xdr:col>30</xdr:col>
          <xdr:colOff>861060</xdr:colOff>
          <xdr:row>6</xdr:row>
          <xdr:rowOff>76200</xdr:rowOff>
        </xdr:to>
        <xdr:sp macro="" textlink="">
          <xdr:nvSpPr>
            <xdr:cNvPr id="142364" name="Group Box 28" hidden="1">
              <a:extLst>
                <a:ext uri="{63B3BB69-23CF-44E3-9099-C40C66FF867C}">
                  <a14:compatExt spid="_x0000_s142364"/>
                </a:ext>
                <a:ext uri="{FF2B5EF4-FFF2-40B4-BE49-F238E27FC236}">
                  <a16:creationId xmlns:a16="http://schemas.microsoft.com/office/drawing/2014/main" id="{00000000-0008-0000-0100-00001C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177435</xdr:colOff>
      <xdr:row>28</xdr:row>
      <xdr:rowOff>152127</xdr:rowOff>
    </xdr:from>
    <xdr:to>
      <xdr:col>26</xdr:col>
      <xdr:colOff>189409</xdr:colOff>
      <xdr:row>30</xdr:row>
      <xdr:rowOff>132805</xdr:rowOff>
    </xdr:to>
    <xdr:sp macro="" textlink="">
      <xdr:nvSpPr>
        <xdr:cNvPr id="9" name="四角形吹き出し 3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8955292" y="11078663"/>
          <a:ext cx="1291046" cy="769892"/>
        </a:xfrm>
        <a:prstGeom prst="borderCallout1">
          <a:avLst>
            <a:gd name="adj1" fmla="val -15462"/>
            <a:gd name="adj2" fmla="val 21966"/>
            <a:gd name="adj3" fmla="val 10076"/>
            <a:gd name="adj4" fmla="val 17530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公称最大出力は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自動表示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 editAs="oneCell">
    <xdr:from>
      <xdr:col>22</xdr:col>
      <xdr:colOff>249557</xdr:colOff>
      <xdr:row>27</xdr:row>
      <xdr:rowOff>29936</xdr:rowOff>
    </xdr:from>
    <xdr:to>
      <xdr:col>23</xdr:col>
      <xdr:colOff>1278800</xdr:colOff>
      <xdr:row>33</xdr:row>
      <xdr:rowOff>54485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7671" y="10512879"/>
          <a:ext cx="3566159" cy="2372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1240970</xdr:colOff>
      <xdr:row>26</xdr:row>
      <xdr:rowOff>342457</xdr:rowOff>
    </xdr:from>
    <xdr:to>
      <xdr:col>24</xdr:col>
      <xdr:colOff>246016</xdr:colOff>
      <xdr:row>28</xdr:row>
      <xdr:rowOff>416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0077" y="10479778"/>
          <a:ext cx="437606" cy="445669"/>
        </a:xfrm>
        <a:prstGeom prst="rect">
          <a:avLst/>
        </a:prstGeom>
        <a:noFill/>
        <a:ln w="19050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299357</xdr:colOff>
      <xdr:row>25</xdr:row>
      <xdr:rowOff>315143</xdr:rowOff>
    </xdr:from>
    <xdr:to>
      <xdr:col>26</xdr:col>
      <xdr:colOff>319492</xdr:colOff>
      <xdr:row>26</xdr:row>
      <xdr:rowOff>264797</xdr:rowOff>
    </xdr:to>
    <xdr:sp macro="" textlink="">
      <xdr:nvSpPr>
        <xdr:cNvPr id="13" name="四角形吹き出し 3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1484428" y="10071464"/>
          <a:ext cx="8891993" cy="330654"/>
        </a:xfrm>
        <a:prstGeom prst="borderCallout1">
          <a:avLst>
            <a:gd name="adj1" fmla="val 117427"/>
            <a:gd name="adj2" fmla="val 74865"/>
            <a:gd name="adj3" fmla="val 196170"/>
            <a:gd name="adj4" fmla="val 77568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太陽光発電システムに上乗せ対象となる機能性</a:t>
          </a:r>
          <a:r>
            <a:rPr kumimoji="1" lang="en-US" altLang="ja-JP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PV</a:t>
          </a: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の製品がある場合▼をクリックし、表示されたリストから型式名を選択。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27</xdr:col>
      <xdr:colOff>414201</xdr:colOff>
      <xdr:row>25</xdr:row>
      <xdr:rowOff>244929</xdr:rowOff>
    </xdr:from>
    <xdr:to>
      <xdr:col>30</xdr:col>
      <xdr:colOff>102052</xdr:colOff>
      <xdr:row>26</xdr:row>
      <xdr:rowOff>284117</xdr:rowOff>
    </xdr:to>
    <xdr:sp macro="" textlink="">
      <xdr:nvSpPr>
        <xdr:cNvPr id="14" name="四角形吹き出し 3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20852130" y="10001250"/>
          <a:ext cx="1198243" cy="420188"/>
        </a:xfrm>
        <a:prstGeom prst="borderCallout1">
          <a:avLst>
            <a:gd name="adj1" fmla="val 120680"/>
            <a:gd name="adj2" fmla="val 45293"/>
            <a:gd name="adj3" fmla="val 163490"/>
            <a:gd name="adj4" fmla="val 14911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数量を入力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108857</xdr:colOff>
      <xdr:row>0</xdr:row>
      <xdr:rowOff>190091</xdr:rowOff>
    </xdr:from>
    <xdr:to>
      <xdr:col>20</xdr:col>
      <xdr:colOff>1302635</xdr:colOff>
      <xdr:row>3</xdr:row>
      <xdr:rowOff>229416</xdr:rowOff>
    </xdr:to>
    <xdr:sp macro="" textlink="">
      <xdr:nvSpPr>
        <xdr:cNvPr id="4" name="四角形: 角を丸くする 1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198928" y="190091"/>
          <a:ext cx="1670028" cy="991825"/>
        </a:xfrm>
        <a:prstGeom prst="roundRect">
          <a:avLst/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  <xdr:twoCellAnchor>
    <xdr:from>
      <xdr:col>20</xdr:col>
      <xdr:colOff>653143</xdr:colOff>
      <xdr:row>4</xdr:row>
      <xdr:rowOff>666750</xdr:rowOff>
    </xdr:from>
    <xdr:to>
      <xdr:col>29</xdr:col>
      <xdr:colOff>174784</xdr:colOff>
      <xdr:row>5</xdr:row>
      <xdr:rowOff>329833</xdr:rowOff>
    </xdr:to>
    <xdr:sp macro="" textlink="">
      <xdr:nvSpPr>
        <xdr:cNvPr id="2" name="四角形吹き出し 3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404941" y="1615440"/>
          <a:ext cx="9299462" cy="343440"/>
        </a:xfrm>
        <a:prstGeom prst="borderCallout1">
          <a:avLst>
            <a:gd name="adj1" fmla="val 50630"/>
            <a:gd name="adj2" fmla="val 80657"/>
            <a:gd name="adj3" fmla="val 131480"/>
            <a:gd name="adj4" fmla="val 82395"/>
          </a:avLst>
        </a:prstGeom>
        <a:solidFill>
          <a:srgbClr val="FFFFCC"/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パワーコンディショナーが複数台ある場合は、３系列目について本シートに記入してください。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9.xml"/><Relationship Id="rId5" Type="http://schemas.openxmlformats.org/officeDocument/2006/relationships/ctrlProp" Target="../ctrlProps/ctrlProp38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F2E75-FF1B-4F1C-ACE8-0D5E2A4E0D94}">
  <sheetPr transitionEvaluation="1" codeName="Sheet1">
    <tabColor theme="9" tint="0.59999389629810485"/>
    <pageSetUpPr fitToPage="1"/>
  </sheetPr>
  <dimension ref="A1:AW108"/>
  <sheetViews>
    <sheetView showGridLines="0" tabSelected="1" view="pageBreakPreview" zoomScale="60" zoomScaleNormal="60" workbookViewId="0">
      <selection activeCell="D4" sqref="D4:N4"/>
    </sheetView>
  </sheetViews>
  <sheetFormatPr defaultColWidth="3.109375" defaultRowHeight="13.2" x14ac:dyDescent="0.2"/>
  <cols>
    <col min="1" max="1" width="3.109375" style="9" customWidth="1"/>
    <col min="2" max="2" width="6.88671875" style="9" customWidth="1"/>
    <col min="3" max="3" width="29.6640625" style="14" customWidth="1"/>
    <col min="4" max="4" width="6.6640625" style="14" customWidth="1"/>
    <col min="5" max="5" width="18.5546875" style="9" customWidth="1"/>
    <col min="6" max="6" width="7.77734375" style="9" customWidth="1"/>
    <col min="7" max="8" width="9.77734375" style="9" customWidth="1"/>
    <col min="9" max="11" width="6.77734375" style="9" customWidth="1"/>
    <col min="12" max="12" width="5.5546875" style="9" customWidth="1"/>
    <col min="13" max="13" width="10.88671875" style="9" customWidth="1"/>
    <col min="14" max="15" width="5.5546875" style="9" customWidth="1"/>
    <col min="16" max="16" width="10.88671875" style="13" customWidth="1"/>
    <col min="17" max="17" width="5.88671875" style="14" customWidth="1"/>
    <col min="18" max="18" width="3" style="9" customWidth="1"/>
    <col min="19" max="19" width="5" style="15" hidden="1" customWidth="1"/>
    <col min="20" max="20" width="12.21875" style="9" hidden="1" customWidth="1"/>
    <col min="21" max="21" width="4.5546875" style="9" customWidth="1"/>
    <col min="22" max="22" width="8.21875" style="9" customWidth="1"/>
    <col min="23" max="23" width="6.88671875" style="9" customWidth="1"/>
    <col min="24" max="24" width="29.77734375" style="14" customWidth="1"/>
    <col min="25" max="25" width="7.88671875" style="14" customWidth="1"/>
    <col min="26" max="26" width="10.109375" style="9" customWidth="1"/>
    <col min="27" max="27" width="16.33203125" style="9" customWidth="1"/>
    <col min="28" max="28" width="11.88671875" style="9" customWidth="1"/>
    <col min="29" max="29" width="7.77734375" style="9" customWidth="1"/>
    <col min="30" max="30" width="8.77734375" style="9" customWidth="1"/>
    <col min="31" max="31" width="6.6640625" style="9" customWidth="1"/>
    <col min="32" max="32" width="5.6640625" style="9" customWidth="1"/>
    <col min="33" max="34" width="5.5546875" style="9" customWidth="1"/>
    <col min="35" max="35" width="10.88671875" style="9" customWidth="1"/>
    <col min="36" max="37" width="5.5546875" style="9" customWidth="1"/>
    <col min="38" max="38" width="13.109375" style="13" customWidth="1"/>
    <col min="39" max="39" width="5.88671875" style="14" customWidth="1"/>
    <col min="40" max="40" width="9.109375" style="9" customWidth="1"/>
    <col min="41" max="41" width="5" style="15" hidden="1" customWidth="1"/>
    <col min="42" max="42" width="3.21875" style="9" hidden="1" customWidth="1"/>
    <col min="43" max="43" width="6.44140625" style="9" hidden="1" customWidth="1"/>
    <col min="44" max="16384" width="3.109375" style="9"/>
  </cols>
  <sheetData>
    <row r="1" spans="1:49" ht="2.4" customHeight="1" x14ac:dyDescent="0.2">
      <c r="B1" s="10"/>
      <c r="C1" s="11"/>
      <c r="D1" s="11"/>
      <c r="O1" s="12"/>
      <c r="W1" s="10"/>
      <c r="X1" s="11"/>
      <c r="Y1" s="11"/>
      <c r="AK1" s="12"/>
    </row>
    <row r="2" spans="1:49" s="20" customFormat="1" ht="37.200000000000003" customHeight="1" x14ac:dyDescent="0.2">
      <c r="A2" s="16"/>
      <c r="B2" s="1137" t="s">
        <v>418</v>
      </c>
      <c r="C2" s="1137"/>
      <c r="D2" s="1137"/>
      <c r="E2" s="1137"/>
      <c r="F2" s="1137"/>
      <c r="G2" s="1137"/>
      <c r="H2" s="1137"/>
      <c r="I2" s="1137"/>
      <c r="J2" s="1137"/>
      <c r="K2" s="1137"/>
      <c r="L2" s="1137"/>
      <c r="M2" s="1137"/>
      <c r="N2" s="1137"/>
      <c r="O2" s="1137"/>
      <c r="P2" s="1137"/>
      <c r="Q2" s="1137"/>
      <c r="R2" s="17"/>
      <c r="S2" s="18" t="s">
        <v>66</v>
      </c>
      <c r="T2" s="19"/>
      <c r="U2" s="402"/>
      <c r="V2" s="403"/>
      <c r="W2" s="998" t="s">
        <v>437</v>
      </c>
      <c r="X2" s="998"/>
      <c r="Y2" s="998"/>
      <c r="Z2" s="998"/>
      <c r="AA2" s="998"/>
      <c r="AB2" s="998"/>
      <c r="AC2" s="998"/>
      <c r="AD2" s="998"/>
      <c r="AE2" s="998"/>
      <c r="AF2" s="998"/>
      <c r="AG2" s="998"/>
      <c r="AH2" s="998"/>
      <c r="AI2" s="998"/>
      <c r="AJ2" s="998"/>
      <c r="AK2" s="998"/>
      <c r="AL2" s="998"/>
      <c r="AM2" s="998"/>
      <c r="AN2" s="404"/>
      <c r="AO2" s="405" t="s">
        <v>66</v>
      </c>
      <c r="AP2" s="402"/>
      <c r="AQ2" s="402"/>
      <c r="AR2" s="406"/>
      <c r="AS2" s="406"/>
      <c r="AT2" s="406"/>
      <c r="AU2" s="406"/>
      <c r="AV2" s="406"/>
      <c r="AW2" s="406"/>
    </row>
    <row r="3" spans="1:49" ht="22.8" customHeight="1" thickBot="1" x14ac:dyDescent="0.25">
      <c r="A3" s="21"/>
      <c r="B3" s="224" t="s">
        <v>356</v>
      </c>
      <c r="C3" s="23"/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24"/>
      <c r="R3" s="26"/>
      <c r="S3" s="18"/>
      <c r="T3" s="27"/>
      <c r="U3" s="407"/>
      <c r="V3" s="408"/>
      <c r="W3" s="409" t="s">
        <v>356</v>
      </c>
      <c r="X3" s="410"/>
      <c r="Y3" s="410"/>
      <c r="Z3" s="411"/>
      <c r="AA3" s="411"/>
      <c r="AB3" s="411"/>
      <c r="AC3" s="411"/>
      <c r="AD3" s="411"/>
      <c r="AE3" s="411"/>
      <c r="AF3" s="411"/>
      <c r="AG3" s="411"/>
      <c r="AH3" s="411"/>
      <c r="AI3" s="411"/>
      <c r="AJ3" s="411"/>
      <c r="AK3" s="411"/>
      <c r="AL3" s="412"/>
      <c r="AM3" s="411"/>
      <c r="AN3" s="370"/>
      <c r="AO3" s="405"/>
      <c r="AP3" s="407"/>
      <c r="AQ3" s="407"/>
      <c r="AR3"/>
      <c r="AS3"/>
      <c r="AT3"/>
      <c r="AU3"/>
      <c r="AV3"/>
      <c r="AW3"/>
    </row>
    <row r="4" spans="1:49" ht="30" customHeight="1" thickBot="1" x14ac:dyDescent="0.25">
      <c r="A4" s="21"/>
      <c r="B4" s="1138" t="s">
        <v>26</v>
      </c>
      <c r="C4" s="1139"/>
      <c r="D4" s="669"/>
      <c r="E4" s="670"/>
      <c r="F4" s="670"/>
      <c r="G4" s="670"/>
      <c r="H4" s="670"/>
      <c r="I4" s="670"/>
      <c r="J4" s="670"/>
      <c r="K4" s="670"/>
      <c r="L4" s="670"/>
      <c r="M4" s="670"/>
      <c r="N4" s="671"/>
      <c r="O4" s="287"/>
      <c r="P4" s="287"/>
      <c r="Q4" s="287"/>
      <c r="R4" s="26"/>
      <c r="S4" s="18"/>
      <c r="T4" s="27"/>
      <c r="U4" s="407"/>
      <c r="V4" s="408"/>
      <c r="W4" s="999" t="s">
        <v>26</v>
      </c>
      <c r="X4" s="1000"/>
      <c r="Y4" s="1001" t="s">
        <v>73</v>
      </c>
      <c r="Z4" s="1002"/>
      <c r="AA4" s="1002"/>
      <c r="AB4" s="1002"/>
      <c r="AC4" s="1002"/>
      <c r="AD4" s="1002"/>
      <c r="AE4" s="1002"/>
      <c r="AF4" s="1002"/>
      <c r="AG4" s="1002"/>
      <c r="AH4" s="1002"/>
      <c r="AI4" s="1002"/>
      <c r="AJ4" s="1002"/>
      <c r="AK4" s="1002"/>
      <c r="AL4" s="1002"/>
      <c r="AM4" s="1003"/>
      <c r="AN4" s="370"/>
      <c r="AO4" s="405"/>
      <c r="AP4" s="407"/>
      <c r="AQ4" s="407"/>
      <c r="AR4"/>
      <c r="AS4"/>
      <c r="AT4"/>
      <c r="AU4"/>
      <c r="AV4"/>
      <c r="AW4"/>
    </row>
    <row r="5" spans="1:49" ht="30" customHeight="1" thickBot="1" x14ac:dyDescent="0.25">
      <c r="A5" s="21"/>
      <c r="B5" s="28" t="s">
        <v>250</v>
      </c>
      <c r="C5" s="23"/>
      <c r="D5" s="23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5"/>
      <c r="Q5" s="24"/>
      <c r="R5" s="26"/>
      <c r="S5" s="360"/>
      <c r="T5" s="361"/>
      <c r="U5" s="407"/>
      <c r="V5" s="408"/>
      <c r="W5" s="413" t="s">
        <v>250</v>
      </c>
      <c r="X5" s="410"/>
      <c r="Y5" s="410"/>
      <c r="Z5" s="411"/>
      <c r="AA5" s="411"/>
      <c r="AB5" s="411"/>
      <c r="AC5" s="411"/>
      <c r="AD5" s="411"/>
      <c r="AE5" s="411"/>
      <c r="AF5" s="411"/>
      <c r="AG5" s="411"/>
      <c r="AH5" s="411"/>
      <c r="AI5" s="411"/>
      <c r="AJ5" s="411"/>
      <c r="AK5" s="411"/>
      <c r="AL5" s="412"/>
      <c r="AM5" s="411"/>
      <c r="AN5" s="370"/>
      <c r="AO5" s="405"/>
      <c r="AP5" s="407"/>
      <c r="AQ5" s="407"/>
      <c r="AR5"/>
      <c r="AS5"/>
      <c r="AT5"/>
      <c r="AU5"/>
      <c r="AV5"/>
      <c r="AW5"/>
    </row>
    <row r="6" spans="1:49" ht="31.05" customHeight="1" thickBot="1" x14ac:dyDescent="0.25">
      <c r="A6" s="21"/>
      <c r="B6" s="1146" t="s">
        <v>83</v>
      </c>
      <c r="C6" s="1147"/>
      <c r="D6" s="400"/>
      <c r="E6" s="36" t="s">
        <v>84</v>
      </c>
      <c r="F6" s="36"/>
      <c r="G6" s="36"/>
      <c r="H6" s="36"/>
      <c r="I6" s="400"/>
      <c r="J6" s="672" t="s">
        <v>253</v>
      </c>
      <c r="K6" s="673"/>
      <c r="L6" s="673"/>
      <c r="M6" s="673"/>
      <c r="N6" s="674"/>
      <c r="O6" s="34"/>
      <c r="P6" s="34"/>
      <c r="Q6" s="34"/>
      <c r="R6" s="26"/>
      <c r="S6" s="362">
        <v>0</v>
      </c>
      <c r="T6" s="363"/>
      <c r="U6" s="407"/>
      <c r="V6" s="408"/>
      <c r="W6" s="1004" t="s">
        <v>83</v>
      </c>
      <c r="X6" s="1005"/>
      <c r="Y6" s="414"/>
      <c r="Z6" s="415" t="s">
        <v>84</v>
      </c>
      <c r="AA6" s="416"/>
      <c r="AB6" s="416"/>
      <c r="AC6" s="416"/>
      <c r="AD6" s="417"/>
      <c r="AE6" s="418" t="s">
        <v>253</v>
      </c>
      <c r="AF6" s="418"/>
      <c r="AG6" s="418"/>
      <c r="AH6" s="418"/>
      <c r="AI6" s="418"/>
      <c r="AJ6" s="418"/>
      <c r="AK6" s="418"/>
      <c r="AL6" s="419"/>
      <c r="AM6" s="420"/>
      <c r="AN6" s="370"/>
      <c r="AO6" s="405">
        <v>2</v>
      </c>
      <c r="AP6" s="407"/>
      <c r="AQ6" s="407"/>
      <c r="AR6"/>
      <c r="AS6"/>
      <c r="AT6"/>
      <c r="AU6"/>
      <c r="AV6"/>
      <c r="AW6"/>
    </row>
    <row r="7" spans="1:49" ht="31.05" customHeight="1" thickBot="1" x14ac:dyDescent="0.25">
      <c r="A7" s="21"/>
      <c r="B7" s="1146" t="s">
        <v>280</v>
      </c>
      <c r="C7" s="1147"/>
      <c r="D7" s="400"/>
      <c r="E7" s="29" t="s">
        <v>245</v>
      </c>
      <c r="F7" s="29"/>
      <c r="G7" s="29"/>
      <c r="H7" s="29"/>
      <c r="I7" s="400"/>
      <c r="J7" s="672" t="s">
        <v>394</v>
      </c>
      <c r="K7" s="673"/>
      <c r="L7" s="673"/>
      <c r="M7" s="673"/>
      <c r="N7" s="674"/>
      <c r="O7" s="34"/>
      <c r="P7" s="34"/>
      <c r="Q7" s="34"/>
      <c r="R7" s="26"/>
      <c r="S7" s="364">
        <v>0</v>
      </c>
      <c r="T7" s="365" t="str">
        <f>IF(S7=1,"新築",IF(S7=2,"既存",""))</f>
        <v/>
      </c>
      <c r="U7" s="407"/>
      <c r="V7" s="408"/>
      <c r="W7" s="1004" t="s">
        <v>280</v>
      </c>
      <c r="X7" s="1005"/>
      <c r="Y7" s="414"/>
      <c r="Z7" s="421" t="s">
        <v>245</v>
      </c>
      <c r="AA7" s="418"/>
      <c r="AB7" s="418"/>
      <c r="AC7" s="418"/>
      <c r="AD7" s="422"/>
      <c r="AE7" s="418" t="s">
        <v>252</v>
      </c>
      <c r="AF7" s="418"/>
      <c r="AG7" s="418"/>
      <c r="AH7" s="418"/>
      <c r="AI7" s="418"/>
      <c r="AJ7" s="418"/>
      <c r="AK7" s="418"/>
      <c r="AL7" s="419"/>
      <c r="AM7" s="420"/>
      <c r="AN7" s="370"/>
      <c r="AO7" s="423">
        <v>2</v>
      </c>
      <c r="AP7" s="407"/>
      <c r="AQ7" s="407"/>
      <c r="AR7"/>
      <c r="AS7"/>
      <c r="AT7"/>
      <c r="AU7"/>
      <c r="AV7"/>
      <c r="AW7"/>
    </row>
    <row r="8" spans="1:49" ht="31.05" customHeight="1" thickBot="1" x14ac:dyDescent="0.25">
      <c r="A8" s="21"/>
      <c r="B8" s="1146" t="s">
        <v>281</v>
      </c>
      <c r="C8" s="1147"/>
      <c r="D8" s="400"/>
      <c r="E8" s="36" t="s">
        <v>72</v>
      </c>
      <c r="F8" s="36"/>
      <c r="G8" s="36"/>
      <c r="H8" s="36"/>
      <c r="I8" s="400"/>
      <c r="J8" s="672" t="s">
        <v>254</v>
      </c>
      <c r="K8" s="673"/>
      <c r="L8" s="673"/>
      <c r="M8" s="673"/>
      <c r="N8" s="674"/>
      <c r="O8" s="34"/>
      <c r="P8" s="34"/>
      <c r="Q8" s="34"/>
      <c r="R8" s="26"/>
      <c r="S8" s="364">
        <v>0</v>
      </c>
      <c r="T8" s="365" t="str">
        <f>IF(S8=1,"戸建て",IF(S8=2,"集合",""))</f>
        <v/>
      </c>
      <c r="U8" s="407"/>
      <c r="V8" s="408"/>
      <c r="W8" s="1004" t="s">
        <v>281</v>
      </c>
      <c r="X8" s="1005"/>
      <c r="Y8" s="414"/>
      <c r="Z8" s="415" t="s">
        <v>72</v>
      </c>
      <c r="AA8" s="416"/>
      <c r="AB8" s="416"/>
      <c r="AC8" s="416"/>
      <c r="AD8" s="417"/>
      <c r="AE8" s="418" t="s">
        <v>254</v>
      </c>
      <c r="AF8" s="418"/>
      <c r="AG8" s="418"/>
      <c r="AH8" s="418"/>
      <c r="AI8" s="418"/>
      <c r="AJ8" s="418"/>
      <c r="AK8" s="418"/>
      <c r="AL8" s="419"/>
      <c r="AM8" s="420"/>
      <c r="AN8" s="370"/>
      <c r="AO8" s="423">
        <v>2</v>
      </c>
      <c r="AP8" s="407"/>
      <c r="AQ8" s="407"/>
      <c r="AR8"/>
      <c r="AS8"/>
      <c r="AT8"/>
      <c r="AU8"/>
      <c r="AV8"/>
      <c r="AW8"/>
    </row>
    <row r="9" spans="1:49" ht="10.050000000000001" customHeight="1" thickBot="1" x14ac:dyDescent="0.25">
      <c r="A9" s="21"/>
      <c r="B9" s="31"/>
      <c r="C9" s="31"/>
      <c r="D9" s="34"/>
      <c r="E9" s="33"/>
      <c r="F9" s="33"/>
      <c r="G9" s="33"/>
      <c r="H9" s="276"/>
      <c r="I9" s="34"/>
      <c r="J9" s="34"/>
      <c r="K9" s="34"/>
      <c r="L9" s="34"/>
      <c r="M9" s="34"/>
      <c r="N9" s="34"/>
      <c r="O9" s="34"/>
      <c r="P9" s="34"/>
      <c r="Q9" s="34"/>
      <c r="R9" s="26"/>
      <c r="S9" s="366"/>
      <c r="T9" s="363"/>
      <c r="U9" s="407"/>
      <c r="V9" s="408"/>
      <c r="W9" s="424"/>
      <c r="X9" s="424"/>
      <c r="Y9" s="425"/>
      <c r="Z9" s="426"/>
      <c r="AA9" s="426"/>
      <c r="AB9" s="426"/>
      <c r="AC9" s="426"/>
      <c r="AD9" s="427"/>
      <c r="AE9" s="428"/>
      <c r="AF9" s="428"/>
      <c r="AG9" s="428"/>
      <c r="AH9" s="428"/>
      <c r="AI9" s="428"/>
      <c r="AJ9" s="428"/>
      <c r="AK9" s="428"/>
      <c r="AL9" s="428"/>
      <c r="AM9" s="429"/>
      <c r="AN9" s="370"/>
      <c r="AO9" s="405"/>
      <c r="AP9" s="407"/>
      <c r="AQ9" s="407"/>
      <c r="AR9"/>
      <c r="AS9"/>
      <c r="AT9"/>
      <c r="AU9"/>
      <c r="AV9"/>
      <c r="AW9"/>
    </row>
    <row r="10" spans="1:49" ht="31.05" customHeight="1" thickBot="1" x14ac:dyDescent="0.25">
      <c r="A10" s="21"/>
      <c r="B10" s="1146" t="s">
        <v>282</v>
      </c>
      <c r="C10" s="1147"/>
      <c r="D10" s="400"/>
      <c r="E10" s="36" t="s">
        <v>71</v>
      </c>
      <c r="F10" s="36"/>
      <c r="G10" s="36"/>
      <c r="H10" s="286"/>
      <c r="I10" s="401"/>
      <c r="J10" s="672" t="s">
        <v>395</v>
      </c>
      <c r="K10" s="673"/>
      <c r="L10" s="673"/>
      <c r="M10" s="673"/>
      <c r="N10" s="674"/>
      <c r="O10" s="34"/>
      <c r="P10" s="34"/>
      <c r="Q10" s="34"/>
      <c r="R10" s="26"/>
      <c r="S10" s="364">
        <v>0</v>
      </c>
      <c r="T10" s="368">
        <f>SUM(S10,S11,S12)</f>
        <v>0</v>
      </c>
      <c r="U10" s="407"/>
      <c r="V10" s="408"/>
      <c r="W10" s="1004" t="s">
        <v>282</v>
      </c>
      <c r="X10" s="1006"/>
      <c r="Y10" s="422"/>
      <c r="Z10" s="416" t="s">
        <v>71</v>
      </c>
      <c r="AA10" s="416"/>
      <c r="AB10" s="416"/>
      <c r="AC10" s="430"/>
      <c r="AD10" s="431"/>
      <c r="AE10" s="416" t="s">
        <v>251</v>
      </c>
      <c r="AF10" s="418"/>
      <c r="AG10" s="418"/>
      <c r="AH10" s="418"/>
      <c r="AI10" s="418"/>
      <c r="AJ10" s="418"/>
      <c r="AK10" s="418"/>
      <c r="AL10" s="419"/>
      <c r="AM10" s="420"/>
      <c r="AN10" s="370"/>
      <c r="AO10" s="423">
        <v>1</v>
      </c>
      <c r="AP10" s="407"/>
      <c r="AQ10" s="407"/>
      <c r="AR10"/>
      <c r="AS10"/>
      <c r="AT10"/>
      <c r="AU10"/>
      <c r="AV10"/>
      <c r="AW10"/>
    </row>
    <row r="11" spans="1:49" ht="31.05" customHeight="1" thickBot="1" x14ac:dyDescent="0.25">
      <c r="A11" s="21"/>
      <c r="B11" s="1146" t="s">
        <v>283</v>
      </c>
      <c r="C11" s="1147"/>
      <c r="D11" s="400"/>
      <c r="E11" s="36" t="s">
        <v>71</v>
      </c>
      <c r="F11" s="36"/>
      <c r="G11" s="36"/>
      <c r="H11" s="286"/>
      <c r="I11" s="401"/>
      <c r="J11" s="672" t="s">
        <v>395</v>
      </c>
      <c r="K11" s="673"/>
      <c r="L11" s="673"/>
      <c r="M11" s="673"/>
      <c r="N11" s="674"/>
      <c r="O11" s="34"/>
      <c r="P11" s="34"/>
      <c r="Q11" s="34"/>
      <c r="R11" s="26"/>
      <c r="S11" s="364">
        <v>0</v>
      </c>
      <c r="T11" s="363"/>
      <c r="U11" s="407"/>
      <c r="V11" s="408"/>
      <c r="W11" s="1004" t="s">
        <v>283</v>
      </c>
      <c r="X11" s="1005"/>
      <c r="Y11" s="432"/>
      <c r="Z11" s="415" t="s">
        <v>71</v>
      </c>
      <c r="AA11" s="416"/>
      <c r="AB11" s="416"/>
      <c r="AC11" s="416"/>
      <c r="AD11" s="433"/>
      <c r="AE11" s="416" t="s">
        <v>251</v>
      </c>
      <c r="AF11" s="418"/>
      <c r="AG11" s="418"/>
      <c r="AH11" s="421"/>
      <c r="AI11" s="418"/>
      <c r="AJ11" s="418"/>
      <c r="AK11" s="418"/>
      <c r="AL11" s="419"/>
      <c r="AM11" s="420"/>
      <c r="AN11" s="370"/>
      <c r="AO11" s="423">
        <v>2</v>
      </c>
      <c r="AP11" s="407"/>
      <c r="AQ11" s="407"/>
      <c r="AR11"/>
      <c r="AS11"/>
      <c r="AT11"/>
      <c r="AU11"/>
      <c r="AV11"/>
      <c r="AW11"/>
    </row>
    <row r="12" spans="1:49" ht="31.05" customHeight="1" thickBot="1" x14ac:dyDescent="0.25">
      <c r="A12" s="21"/>
      <c r="B12" s="1146" t="s">
        <v>284</v>
      </c>
      <c r="C12" s="1147"/>
      <c r="D12" s="400"/>
      <c r="E12" s="36" t="s">
        <v>71</v>
      </c>
      <c r="F12" s="36"/>
      <c r="G12" s="36"/>
      <c r="H12" s="286"/>
      <c r="I12" s="401"/>
      <c r="J12" s="672" t="s">
        <v>395</v>
      </c>
      <c r="K12" s="673"/>
      <c r="L12" s="673"/>
      <c r="M12" s="673"/>
      <c r="N12" s="674"/>
      <c r="O12" s="34"/>
      <c r="P12" s="34"/>
      <c r="Q12" s="34"/>
      <c r="R12" s="26"/>
      <c r="S12" s="364">
        <v>0</v>
      </c>
      <c r="T12" s="363"/>
      <c r="U12" s="407"/>
      <c r="V12" s="408"/>
      <c r="W12" s="1004" t="s">
        <v>284</v>
      </c>
      <c r="X12" s="1005"/>
      <c r="Y12" s="414"/>
      <c r="Z12" s="415" t="s">
        <v>71</v>
      </c>
      <c r="AA12" s="416"/>
      <c r="AB12" s="416"/>
      <c r="AC12" s="416"/>
      <c r="AD12" s="433"/>
      <c r="AE12" s="416" t="s">
        <v>251</v>
      </c>
      <c r="AF12" s="418"/>
      <c r="AG12" s="418"/>
      <c r="AH12" s="421"/>
      <c r="AI12" s="418"/>
      <c r="AJ12" s="418"/>
      <c r="AK12" s="418"/>
      <c r="AL12" s="419"/>
      <c r="AM12" s="420"/>
      <c r="AN12" s="370"/>
      <c r="AO12" s="423">
        <v>2</v>
      </c>
      <c r="AP12" s="407"/>
      <c r="AQ12" s="407"/>
      <c r="AR12"/>
      <c r="AS12"/>
      <c r="AT12"/>
      <c r="AU12"/>
      <c r="AV12"/>
      <c r="AW12"/>
    </row>
    <row r="13" spans="1:49" s="42" customFormat="1" ht="30" customHeight="1" thickBot="1" x14ac:dyDescent="0.25">
      <c r="A13" s="37"/>
      <c r="B13" s="28" t="s">
        <v>290</v>
      </c>
      <c r="C13" s="38"/>
      <c r="D13" s="38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40"/>
      <c r="Q13" s="38"/>
      <c r="R13" s="39"/>
      <c r="S13" s="360"/>
      <c r="T13" s="367"/>
      <c r="U13" s="407"/>
      <c r="V13" s="434"/>
      <c r="W13" s="413" t="s">
        <v>290</v>
      </c>
      <c r="X13" s="435"/>
      <c r="Y13" s="435"/>
      <c r="Z13" s="436"/>
      <c r="AA13" s="436"/>
      <c r="AB13" s="436"/>
      <c r="AC13" s="436"/>
      <c r="AD13" s="436"/>
      <c r="AE13" s="436"/>
      <c r="AF13" s="436"/>
      <c r="AG13" s="436"/>
      <c r="AH13" s="436"/>
      <c r="AI13" s="436"/>
      <c r="AJ13" s="436"/>
      <c r="AK13" s="436"/>
      <c r="AL13" s="437"/>
      <c r="AM13" s="435"/>
      <c r="AN13" s="436"/>
      <c r="AO13" s="405"/>
      <c r="AP13" s="438"/>
      <c r="AQ13" s="438"/>
      <c r="AR13" s="439"/>
      <c r="AS13" s="439"/>
      <c r="AT13" s="439"/>
      <c r="AU13" s="439"/>
      <c r="AV13" s="439"/>
      <c r="AW13" s="439"/>
    </row>
    <row r="14" spans="1:49" ht="28.05" customHeight="1" thickBot="1" x14ac:dyDescent="0.25">
      <c r="A14" s="21"/>
      <c r="B14" s="242" t="s">
        <v>288</v>
      </c>
      <c r="C14" s="1171" t="s">
        <v>342</v>
      </c>
      <c r="D14" s="1171"/>
      <c r="E14" s="1172"/>
      <c r="F14" s="272"/>
      <c r="G14" s="792"/>
      <c r="H14" s="793"/>
      <c r="I14" s="793"/>
      <c r="J14" s="793"/>
      <c r="K14" s="793"/>
      <c r="L14" s="794"/>
      <c r="M14" s="369" t="s">
        <v>1</v>
      </c>
      <c r="N14" s="801"/>
      <c r="O14" s="798" t="str">
        <f>IF(OR(T10=6,T15="新築戸建て"),SUM(G14,G15,G16),IF(AND(S7=1,S8=2),SUM(G14,G16),""))</f>
        <v/>
      </c>
      <c r="P14" s="799"/>
      <c r="Q14" s="800"/>
      <c r="R14" s="26"/>
      <c r="S14" s="366"/>
      <c r="T14" s="361"/>
      <c r="U14" s="407"/>
      <c r="V14" s="408"/>
      <c r="W14" s="440" t="s">
        <v>288</v>
      </c>
      <c r="X14" s="802" t="s">
        <v>342</v>
      </c>
      <c r="Y14" s="803"/>
      <c r="Z14" s="803"/>
      <c r="AA14" s="803"/>
      <c r="AB14" s="441"/>
      <c r="AC14" s="795">
        <v>1250000</v>
      </c>
      <c r="AD14" s="796"/>
      <c r="AE14" s="796"/>
      <c r="AF14" s="796"/>
      <c r="AG14" s="796"/>
      <c r="AH14" s="797"/>
      <c r="AI14" s="442" t="s">
        <v>1</v>
      </c>
      <c r="AJ14" s="443"/>
      <c r="AK14" s="443"/>
      <c r="AL14" s="443"/>
      <c r="AM14" s="443"/>
      <c r="AN14" s="370"/>
      <c r="AO14" s="444"/>
      <c r="AP14"/>
      <c r="AQ14"/>
      <c r="AR14"/>
      <c r="AS14"/>
      <c r="AT14"/>
      <c r="AU14"/>
      <c r="AV14"/>
      <c r="AW14"/>
    </row>
    <row r="15" spans="1:49" ht="28.05" customHeight="1" thickBot="1" x14ac:dyDescent="0.25">
      <c r="A15" s="21"/>
      <c r="B15" s="358" t="s">
        <v>292</v>
      </c>
      <c r="C15" s="1179" t="s">
        <v>343</v>
      </c>
      <c r="D15" s="1179"/>
      <c r="E15" s="1180"/>
      <c r="F15" s="359"/>
      <c r="G15" s="792"/>
      <c r="H15" s="793"/>
      <c r="I15" s="793"/>
      <c r="J15" s="793"/>
      <c r="K15" s="793"/>
      <c r="L15" s="794"/>
      <c r="M15" s="369" t="s">
        <v>1</v>
      </c>
      <c r="N15" s="801"/>
      <c r="O15" s="702" t="s">
        <v>417</v>
      </c>
      <c r="P15" s="703"/>
      <c r="Q15" s="704"/>
      <c r="R15" s="26"/>
      <c r="S15" s="366"/>
      <c r="T15" s="365" t="str">
        <f>CONCATENATE(T7,T8)</f>
        <v/>
      </c>
      <c r="U15" s="407"/>
      <c r="V15" s="408"/>
      <c r="W15" s="445" t="s">
        <v>292</v>
      </c>
      <c r="X15" s="804" t="s">
        <v>343</v>
      </c>
      <c r="Y15" s="805"/>
      <c r="Z15" s="805"/>
      <c r="AA15" s="805"/>
      <c r="AB15" s="446"/>
      <c r="AC15" s="795">
        <v>250000</v>
      </c>
      <c r="AD15" s="796"/>
      <c r="AE15" s="796"/>
      <c r="AF15" s="796"/>
      <c r="AG15" s="796"/>
      <c r="AH15" s="797"/>
      <c r="AI15" s="442" t="s">
        <v>1</v>
      </c>
      <c r="AJ15" s="447"/>
      <c r="AK15" s="447"/>
      <c r="AL15" s="447"/>
      <c r="AM15" s="447"/>
      <c r="AN15" s="370"/>
      <c r="AO15" s="444"/>
      <c r="AP15"/>
      <c r="AQ15"/>
      <c r="AR15"/>
      <c r="AS15"/>
      <c r="AT15"/>
      <c r="AU15"/>
      <c r="AV15"/>
      <c r="AW15"/>
    </row>
    <row r="16" spans="1:49" ht="28.05" customHeight="1" thickBot="1" x14ac:dyDescent="0.25">
      <c r="A16" s="21"/>
      <c r="B16" s="243" t="s">
        <v>294</v>
      </c>
      <c r="C16" s="1171" t="s">
        <v>344</v>
      </c>
      <c r="D16" s="1171"/>
      <c r="E16" s="1172"/>
      <c r="F16" s="272"/>
      <c r="G16" s="792"/>
      <c r="H16" s="793"/>
      <c r="I16" s="793"/>
      <c r="J16" s="793"/>
      <c r="K16" s="793"/>
      <c r="L16" s="794"/>
      <c r="M16" s="369" t="s">
        <v>1</v>
      </c>
      <c r="N16" s="801"/>
      <c r="O16" s="705"/>
      <c r="P16" s="706"/>
      <c r="Q16" s="707"/>
      <c r="R16" s="45"/>
      <c r="S16" s="241"/>
      <c r="T16" s="35"/>
      <c r="U16" s="448"/>
      <c r="V16" s="408"/>
      <c r="W16" s="449" t="s">
        <v>294</v>
      </c>
      <c r="X16" s="802" t="s">
        <v>344</v>
      </c>
      <c r="Y16" s="803"/>
      <c r="Z16" s="803"/>
      <c r="AA16" s="803"/>
      <c r="AB16" s="441"/>
      <c r="AC16" s="795">
        <v>150000</v>
      </c>
      <c r="AD16" s="796"/>
      <c r="AE16" s="796"/>
      <c r="AF16" s="796"/>
      <c r="AG16" s="796"/>
      <c r="AH16" s="797"/>
      <c r="AI16" s="442" t="s">
        <v>1</v>
      </c>
      <c r="AJ16" s="450"/>
      <c r="AK16" s="450"/>
      <c r="AL16" s="450"/>
      <c r="AM16" s="450"/>
      <c r="AN16" s="451"/>
      <c r="AO16" s="452"/>
      <c r="AP16"/>
      <c r="AQ16"/>
      <c r="AR16"/>
      <c r="AS16"/>
      <c r="AT16"/>
      <c r="AU16"/>
      <c r="AV16"/>
      <c r="AW16"/>
    </row>
    <row r="17" spans="1:49" ht="28.05" customHeight="1" thickBot="1" x14ac:dyDescent="0.25">
      <c r="A17" s="21"/>
      <c r="B17" s="244" t="s">
        <v>341</v>
      </c>
      <c r="C17" s="1171" t="s">
        <v>345</v>
      </c>
      <c r="D17" s="1171"/>
      <c r="E17" s="1172"/>
      <c r="F17" s="272"/>
      <c r="G17" s="792"/>
      <c r="H17" s="793"/>
      <c r="I17" s="793"/>
      <c r="J17" s="793"/>
      <c r="K17" s="793"/>
      <c r="L17" s="794"/>
      <c r="M17" s="369" t="s">
        <v>1</v>
      </c>
      <c r="N17" s="69"/>
      <c r="O17" s="708"/>
      <c r="P17" s="709"/>
      <c r="Q17" s="710"/>
      <c r="R17" s="45"/>
      <c r="S17" s="241"/>
      <c r="T17" s="35"/>
      <c r="U17" s="448"/>
      <c r="V17" s="408"/>
      <c r="W17" s="453" t="s">
        <v>341</v>
      </c>
      <c r="X17" s="802" t="s">
        <v>345</v>
      </c>
      <c r="Y17" s="803"/>
      <c r="Z17" s="803"/>
      <c r="AA17" s="803"/>
      <c r="AB17" s="441"/>
      <c r="AC17" s="795">
        <v>400000</v>
      </c>
      <c r="AD17" s="796"/>
      <c r="AE17" s="796"/>
      <c r="AF17" s="796"/>
      <c r="AG17" s="796"/>
      <c r="AH17" s="797"/>
      <c r="AI17" s="442" t="s">
        <v>1</v>
      </c>
      <c r="AJ17" s="450"/>
      <c r="AK17" s="450"/>
      <c r="AL17" s="450"/>
      <c r="AM17" s="450"/>
      <c r="AN17" s="451"/>
      <c r="AO17" s="452"/>
      <c r="AP17"/>
      <c r="AQ17"/>
      <c r="AR17"/>
      <c r="AS17"/>
      <c r="AT17"/>
      <c r="AU17"/>
      <c r="AV17"/>
      <c r="AW17"/>
    </row>
    <row r="18" spans="1:49" ht="30" customHeight="1" x14ac:dyDescent="0.55000000000000004">
      <c r="A18" s="21"/>
      <c r="B18" s="63" t="s">
        <v>379</v>
      </c>
      <c r="C18" s="69"/>
      <c r="D18" s="26"/>
      <c r="E18" s="26"/>
      <c r="F18" s="26"/>
      <c r="G18" s="26"/>
      <c r="H18" s="245"/>
      <c r="I18" s="245"/>
      <c r="J18" s="245"/>
      <c r="K18" s="245"/>
      <c r="L18" s="245"/>
      <c r="M18" s="245"/>
      <c r="N18" s="245"/>
      <c r="O18" s="245"/>
      <c r="P18" s="26"/>
      <c r="Q18" s="47"/>
      <c r="R18" s="93"/>
      <c r="S18" s="30"/>
      <c r="T18" s="27"/>
      <c r="U18" s="407"/>
      <c r="V18" s="408"/>
      <c r="W18" s="454" t="s">
        <v>438</v>
      </c>
      <c r="X18" s="455"/>
      <c r="Y18" s="370"/>
      <c r="Z18" s="370"/>
      <c r="AA18" s="370"/>
      <c r="AB18" s="370"/>
      <c r="AC18" s="456" t="s">
        <v>439</v>
      </c>
      <c r="AD18" s="457"/>
      <c r="AE18" s="457"/>
      <c r="AF18" s="457"/>
      <c r="AG18" s="457"/>
      <c r="AH18" s="457"/>
      <c r="AI18" s="457"/>
      <c r="AJ18" s="457"/>
      <c r="AK18" s="370"/>
      <c r="AL18" s="370"/>
      <c r="AM18" s="458"/>
      <c r="AN18" s="370"/>
      <c r="AO18" s="423"/>
      <c r="AP18" s="407"/>
      <c r="AQ18" s="407"/>
      <c r="AR18"/>
      <c r="AS18"/>
      <c r="AT18"/>
      <c r="AU18"/>
      <c r="AV18"/>
      <c r="AW18"/>
    </row>
    <row r="19" spans="1:49" ht="19.95" customHeight="1" thickBot="1" x14ac:dyDescent="0.6">
      <c r="A19" s="21"/>
      <c r="B19" s="63"/>
      <c r="C19" s="22" t="s">
        <v>346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46"/>
      <c r="Q19" s="247"/>
      <c r="R19" s="93"/>
      <c r="S19" s="30"/>
      <c r="T19" s="27"/>
      <c r="U19" s="407"/>
      <c r="V19" s="408"/>
      <c r="W19" s="454"/>
      <c r="X19" s="459" t="s">
        <v>346</v>
      </c>
      <c r="Y19" s="370"/>
      <c r="Z19" s="370"/>
      <c r="AA19" s="370"/>
      <c r="AB19" s="370"/>
      <c r="AC19" s="370"/>
      <c r="AD19" s="370"/>
      <c r="AE19" s="370"/>
      <c r="AF19" s="370"/>
      <c r="AG19" s="370"/>
      <c r="AH19" s="370"/>
      <c r="AI19" s="370"/>
      <c r="AJ19" s="370"/>
      <c r="AK19" s="370"/>
      <c r="AL19" s="460"/>
      <c r="AM19" s="461"/>
      <c r="AN19" s="370"/>
      <c r="AO19" s="423"/>
      <c r="AP19" s="407"/>
      <c r="AQ19" s="407"/>
      <c r="AR19"/>
      <c r="AS19"/>
      <c r="AT19"/>
      <c r="AU19"/>
      <c r="AV19"/>
      <c r="AW19"/>
    </row>
    <row r="20" spans="1:49" ht="30" customHeight="1" thickBot="1" x14ac:dyDescent="0.25">
      <c r="A20" s="48"/>
      <c r="B20" s="1072" t="s">
        <v>29</v>
      </c>
      <c r="C20" s="288" t="s">
        <v>9</v>
      </c>
      <c r="D20" s="1181"/>
      <c r="E20" s="1182"/>
      <c r="F20" s="1182"/>
      <c r="G20" s="1182"/>
      <c r="H20" s="1182"/>
      <c r="I20" s="1182"/>
      <c r="J20" s="1182"/>
      <c r="K20" s="1182"/>
      <c r="L20" s="1182"/>
      <c r="M20" s="1182"/>
      <c r="N20" s="1182"/>
      <c r="O20" s="1182"/>
      <c r="P20" s="1182"/>
      <c r="Q20" s="1183"/>
      <c r="R20" s="49"/>
      <c r="S20" s="30"/>
      <c r="T20" s="27"/>
      <c r="U20" s="407"/>
      <c r="V20" s="462"/>
      <c r="W20" s="846" t="s">
        <v>29</v>
      </c>
      <c r="X20" s="463" t="s">
        <v>9</v>
      </c>
      <c r="Y20" s="849" t="s">
        <v>74</v>
      </c>
      <c r="Z20" s="850"/>
      <c r="AA20" s="850"/>
      <c r="AB20" s="850"/>
      <c r="AC20" s="850"/>
      <c r="AD20" s="850"/>
      <c r="AE20" s="850"/>
      <c r="AF20" s="850"/>
      <c r="AG20" s="850"/>
      <c r="AH20" s="850"/>
      <c r="AI20" s="850"/>
      <c r="AJ20" s="850"/>
      <c r="AK20" s="850"/>
      <c r="AL20" s="850"/>
      <c r="AM20" s="851"/>
      <c r="AN20" s="464"/>
      <c r="AO20" s="423"/>
      <c r="AP20" s="407"/>
      <c r="AQ20" s="407"/>
      <c r="AR20"/>
      <c r="AS20"/>
      <c r="AT20"/>
      <c r="AU20"/>
      <c r="AV20"/>
      <c r="AW20"/>
    </row>
    <row r="21" spans="1:49" s="52" customFormat="1" ht="28.95" customHeight="1" thickBot="1" x14ac:dyDescent="0.25">
      <c r="A21" s="48"/>
      <c r="B21" s="1073"/>
      <c r="C21" s="1074" t="s">
        <v>378</v>
      </c>
      <c r="D21" s="157" t="s">
        <v>17</v>
      </c>
      <c r="E21" s="801" t="s">
        <v>8</v>
      </c>
      <c r="F21" s="1077"/>
      <c r="G21" s="1077"/>
      <c r="H21" s="1078"/>
      <c r="I21" s="801" t="s">
        <v>16</v>
      </c>
      <c r="J21" s="1077"/>
      <c r="K21" s="1163"/>
      <c r="L21" s="1164"/>
      <c r="M21" s="801" t="s">
        <v>15</v>
      </c>
      <c r="N21" s="1163"/>
      <c r="O21" s="1163"/>
      <c r="P21" s="1163"/>
      <c r="Q21" s="1165"/>
      <c r="R21" s="49"/>
      <c r="S21" s="50"/>
      <c r="T21" s="51"/>
      <c r="U21" s="465"/>
      <c r="V21" s="462"/>
      <c r="W21" s="847"/>
      <c r="X21" s="852" t="s">
        <v>378</v>
      </c>
      <c r="Y21" s="466" t="s">
        <v>17</v>
      </c>
      <c r="Z21" s="855" t="s">
        <v>8</v>
      </c>
      <c r="AA21" s="856"/>
      <c r="AB21" s="856"/>
      <c r="AC21" s="856"/>
      <c r="AD21" s="857"/>
      <c r="AE21" s="855" t="s">
        <v>16</v>
      </c>
      <c r="AF21" s="856"/>
      <c r="AG21" s="858"/>
      <c r="AH21" s="859"/>
      <c r="AI21" s="855" t="s">
        <v>15</v>
      </c>
      <c r="AJ21" s="858"/>
      <c r="AK21" s="858"/>
      <c r="AL21" s="858"/>
      <c r="AM21" s="859"/>
      <c r="AN21" s="464"/>
      <c r="AO21" s="468"/>
      <c r="AP21" s="465"/>
      <c r="AQ21" s="465"/>
      <c r="AR21" s="469"/>
      <c r="AS21" s="469"/>
      <c r="AT21" s="469"/>
      <c r="AU21" s="469"/>
      <c r="AV21" s="469"/>
      <c r="AW21" s="469"/>
    </row>
    <row r="22" spans="1:49" s="52" customFormat="1" ht="28.95" customHeight="1" x14ac:dyDescent="0.2">
      <c r="A22" s="48"/>
      <c r="B22" s="1073"/>
      <c r="C22" s="1075"/>
      <c r="D22" s="98">
        <v>1</v>
      </c>
      <c r="E22" s="1091"/>
      <c r="F22" s="1092"/>
      <c r="G22" s="1092"/>
      <c r="H22" s="1093"/>
      <c r="I22" s="1087"/>
      <c r="J22" s="1088"/>
      <c r="K22" s="96" t="s">
        <v>14</v>
      </c>
      <c r="L22" s="225" t="s">
        <v>13</v>
      </c>
      <c r="M22" s="315"/>
      <c r="N22" s="100" t="s">
        <v>12</v>
      </c>
      <c r="O22" s="99" t="s">
        <v>11</v>
      </c>
      <c r="P22" s="380" t="str">
        <f>IF(AND(ISNUMBER(I22)*1,ISNUMBER(M22)*1),I22*M22,"")</f>
        <v/>
      </c>
      <c r="Q22" s="277" t="s">
        <v>10</v>
      </c>
      <c r="R22" s="49"/>
      <c r="S22" s="50"/>
      <c r="T22" s="51"/>
      <c r="U22" s="465"/>
      <c r="V22" s="462"/>
      <c r="W22" s="847"/>
      <c r="X22" s="853"/>
      <c r="Y22" s="470">
        <v>1</v>
      </c>
      <c r="Z22" s="860" t="s">
        <v>75</v>
      </c>
      <c r="AA22" s="861"/>
      <c r="AB22" s="861"/>
      <c r="AC22" s="862"/>
      <c r="AD22" s="862"/>
      <c r="AE22" s="863">
        <v>254</v>
      </c>
      <c r="AF22" s="864"/>
      <c r="AG22" s="471" t="s">
        <v>14</v>
      </c>
      <c r="AH22" s="472" t="s">
        <v>13</v>
      </c>
      <c r="AI22" s="473">
        <v>1</v>
      </c>
      <c r="AJ22" s="474" t="s">
        <v>12</v>
      </c>
      <c r="AK22" s="475" t="s">
        <v>11</v>
      </c>
      <c r="AL22" s="476">
        <f>IF(AND(ISNUMBER(AE22)*1,ISNUMBER(AI22)*1),AE22*AI22,"")</f>
        <v>254</v>
      </c>
      <c r="AM22" s="477" t="s">
        <v>10</v>
      </c>
      <c r="AN22" s="464"/>
      <c r="AO22" s="468"/>
      <c r="AP22" s="465"/>
      <c r="AQ22" s="465"/>
      <c r="AR22" s="469"/>
      <c r="AS22" s="469"/>
      <c r="AT22" s="469"/>
      <c r="AU22" s="469"/>
      <c r="AV22" s="469"/>
      <c r="AW22" s="469"/>
    </row>
    <row r="23" spans="1:49" s="52" customFormat="1" ht="28.95" customHeight="1" x14ac:dyDescent="0.2">
      <c r="A23" s="48"/>
      <c r="B23" s="1073"/>
      <c r="C23" s="1075"/>
      <c r="D23" s="98">
        <v>2</v>
      </c>
      <c r="E23" s="1081"/>
      <c r="F23" s="1082"/>
      <c r="G23" s="1082"/>
      <c r="H23" s="1083"/>
      <c r="I23" s="1173"/>
      <c r="J23" s="1174"/>
      <c r="K23" s="96" t="s">
        <v>14</v>
      </c>
      <c r="L23" s="225" t="s">
        <v>13</v>
      </c>
      <c r="M23" s="379"/>
      <c r="N23" s="100" t="s">
        <v>12</v>
      </c>
      <c r="O23" s="99" t="s">
        <v>11</v>
      </c>
      <c r="P23" s="380" t="str">
        <f t="shared" ref="P23:P31" si="0">IF(AND(ISNUMBER(I23)*1,ISNUMBER(M23)*1),I23*M23,"")</f>
        <v/>
      </c>
      <c r="Q23" s="277" t="s">
        <v>10</v>
      </c>
      <c r="R23" s="49"/>
      <c r="S23" s="50"/>
      <c r="T23" s="51"/>
      <c r="U23" s="465"/>
      <c r="V23" s="462"/>
      <c r="W23" s="847"/>
      <c r="X23" s="853"/>
      <c r="Y23" s="470">
        <v>2</v>
      </c>
      <c r="Z23" s="878" t="s">
        <v>76</v>
      </c>
      <c r="AA23" s="879"/>
      <c r="AB23" s="879"/>
      <c r="AC23" s="880"/>
      <c r="AD23" s="880"/>
      <c r="AE23" s="881">
        <v>180</v>
      </c>
      <c r="AF23" s="882"/>
      <c r="AG23" s="471" t="s">
        <v>14</v>
      </c>
      <c r="AH23" s="472" t="s">
        <v>13</v>
      </c>
      <c r="AI23" s="478">
        <v>4</v>
      </c>
      <c r="AJ23" s="474" t="s">
        <v>12</v>
      </c>
      <c r="AK23" s="475" t="s">
        <v>11</v>
      </c>
      <c r="AL23" s="476">
        <f t="shared" ref="AL23:AL31" si="1">IF(AND(ISNUMBER(AE23)*1,ISNUMBER(AI23)*1),AE23*AI23,"")</f>
        <v>720</v>
      </c>
      <c r="AM23" s="477" t="s">
        <v>10</v>
      </c>
      <c r="AN23" s="464"/>
      <c r="AO23" s="468"/>
      <c r="AP23" s="465"/>
      <c r="AQ23" s="465"/>
      <c r="AR23" s="469"/>
      <c r="AS23" s="469"/>
      <c r="AT23" s="469"/>
      <c r="AU23" s="469"/>
      <c r="AV23" s="469"/>
      <c r="AW23" s="469"/>
    </row>
    <row r="24" spans="1:49" s="52" customFormat="1" ht="28.95" customHeight="1" x14ac:dyDescent="0.2">
      <c r="A24" s="48"/>
      <c r="B24" s="1073"/>
      <c r="C24" s="1075"/>
      <c r="D24" s="98">
        <v>3</v>
      </c>
      <c r="E24" s="1081"/>
      <c r="F24" s="1082"/>
      <c r="G24" s="1082"/>
      <c r="H24" s="1083"/>
      <c r="I24" s="1097"/>
      <c r="J24" s="1098"/>
      <c r="K24" s="96" t="s">
        <v>14</v>
      </c>
      <c r="L24" s="225" t="s">
        <v>13</v>
      </c>
      <c r="M24" s="316"/>
      <c r="N24" s="100" t="s">
        <v>12</v>
      </c>
      <c r="O24" s="99" t="s">
        <v>11</v>
      </c>
      <c r="P24" s="380" t="str">
        <f t="shared" si="0"/>
        <v/>
      </c>
      <c r="Q24" s="277" t="s">
        <v>10</v>
      </c>
      <c r="R24" s="49"/>
      <c r="S24" s="50"/>
      <c r="T24" s="51"/>
      <c r="U24" s="465"/>
      <c r="V24" s="462"/>
      <c r="W24" s="847"/>
      <c r="X24" s="853"/>
      <c r="Y24" s="470">
        <v>3</v>
      </c>
      <c r="Z24" s="878" t="s">
        <v>260</v>
      </c>
      <c r="AA24" s="879"/>
      <c r="AB24" s="879"/>
      <c r="AC24" s="880"/>
      <c r="AD24" s="880"/>
      <c r="AE24" s="881">
        <v>130</v>
      </c>
      <c r="AF24" s="882"/>
      <c r="AG24" s="471" t="s">
        <v>14</v>
      </c>
      <c r="AH24" s="472" t="s">
        <v>13</v>
      </c>
      <c r="AI24" s="478">
        <v>3</v>
      </c>
      <c r="AJ24" s="474" t="s">
        <v>12</v>
      </c>
      <c r="AK24" s="475" t="s">
        <v>11</v>
      </c>
      <c r="AL24" s="476">
        <f t="shared" si="1"/>
        <v>390</v>
      </c>
      <c r="AM24" s="477" t="s">
        <v>10</v>
      </c>
      <c r="AN24" s="464"/>
      <c r="AO24" s="468"/>
      <c r="AP24" s="465"/>
      <c r="AQ24" s="465"/>
      <c r="AR24" s="469"/>
      <c r="AS24" s="469"/>
      <c r="AT24" s="469"/>
      <c r="AU24" s="469"/>
      <c r="AV24" s="469"/>
      <c r="AW24" s="469"/>
    </row>
    <row r="25" spans="1:49" s="52" customFormat="1" ht="28.95" customHeight="1" x14ac:dyDescent="0.2">
      <c r="A25" s="48"/>
      <c r="B25" s="1073"/>
      <c r="C25" s="1075"/>
      <c r="D25" s="98">
        <v>4</v>
      </c>
      <c r="E25" s="1081"/>
      <c r="F25" s="1082"/>
      <c r="G25" s="1082"/>
      <c r="H25" s="1083"/>
      <c r="I25" s="1097"/>
      <c r="J25" s="1098"/>
      <c r="K25" s="96" t="s">
        <v>14</v>
      </c>
      <c r="L25" s="225" t="s">
        <v>13</v>
      </c>
      <c r="M25" s="316"/>
      <c r="N25" s="100" t="s">
        <v>12</v>
      </c>
      <c r="O25" s="99" t="s">
        <v>11</v>
      </c>
      <c r="P25" s="380" t="str">
        <f t="shared" si="0"/>
        <v/>
      </c>
      <c r="Q25" s="277" t="s">
        <v>10</v>
      </c>
      <c r="R25" s="49"/>
      <c r="S25" s="50"/>
      <c r="T25" s="51"/>
      <c r="U25" s="465"/>
      <c r="V25" s="462"/>
      <c r="W25" s="847"/>
      <c r="X25" s="853"/>
      <c r="Y25" s="470">
        <v>4</v>
      </c>
      <c r="Z25" s="878" t="s">
        <v>469</v>
      </c>
      <c r="AA25" s="879"/>
      <c r="AB25" s="879"/>
      <c r="AC25" s="880"/>
      <c r="AD25" s="880"/>
      <c r="AE25" s="883">
        <v>49.5</v>
      </c>
      <c r="AF25" s="884"/>
      <c r="AG25" s="471" t="s">
        <v>14</v>
      </c>
      <c r="AH25" s="472" t="s">
        <v>13</v>
      </c>
      <c r="AI25" s="478">
        <v>3</v>
      </c>
      <c r="AJ25" s="474" t="s">
        <v>12</v>
      </c>
      <c r="AK25" s="475" t="s">
        <v>11</v>
      </c>
      <c r="AL25" s="627">
        <f t="shared" si="1"/>
        <v>148.5</v>
      </c>
      <c r="AM25" s="477" t="s">
        <v>10</v>
      </c>
      <c r="AN25" s="464"/>
      <c r="AO25" s="468"/>
      <c r="AP25" s="465"/>
      <c r="AQ25" s="465"/>
      <c r="AR25" s="469"/>
      <c r="AS25" s="469"/>
      <c r="AT25" s="469"/>
      <c r="AU25" s="469"/>
      <c r="AV25" s="469"/>
      <c r="AW25" s="469"/>
    </row>
    <row r="26" spans="1:49" s="52" customFormat="1" ht="28.95" customHeight="1" x14ac:dyDescent="0.2">
      <c r="A26" s="48"/>
      <c r="B26" s="1073"/>
      <c r="C26" s="1075"/>
      <c r="D26" s="98">
        <v>5</v>
      </c>
      <c r="E26" s="1081"/>
      <c r="F26" s="1082"/>
      <c r="G26" s="1082"/>
      <c r="H26" s="1083"/>
      <c r="I26" s="1097"/>
      <c r="J26" s="1098"/>
      <c r="K26" s="96" t="s">
        <v>14</v>
      </c>
      <c r="L26" s="225" t="s">
        <v>13</v>
      </c>
      <c r="M26" s="316"/>
      <c r="N26" s="100" t="s">
        <v>12</v>
      </c>
      <c r="O26" s="99" t="s">
        <v>11</v>
      </c>
      <c r="P26" s="380" t="str">
        <f t="shared" si="0"/>
        <v/>
      </c>
      <c r="Q26" s="277" t="s">
        <v>10</v>
      </c>
      <c r="R26" s="49"/>
      <c r="S26" s="50"/>
      <c r="T26" s="51"/>
      <c r="U26" s="465"/>
      <c r="V26" s="462"/>
      <c r="W26" s="847"/>
      <c r="X26" s="853"/>
      <c r="Y26" s="470">
        <v>5</v>
      </c>
      <c r="Z26" s="865"/>
      <c r="AA26" s="866"/>
      <c r="AB26" s="866"/>
      <c r="AC26" s="867"/>
      <c r="AD26" s="867"/>
      <c r="AE26" s="868"/>
      <c r="AF26" s="869"/>
      <c r="AG26" s="471" t="s">
        <v>14</v>
      </c>
      <c r="AH26" s="472" t="s">
        <v>13</v>
      </c>
      <c r="AI26" s="479"/>
      <c r="AJ26" s="474" t="s">
        <v>12</v>
      </c>
      <c r="AK26" s="475" t="s">
        <v>11</v>
      </c>
      <c r="AL26" s="476" t="str">
        <f t="shared" si="1"/>
        <v/>
      </c>
      <c r="AM26" s="477" t="s">
        <v>10</v>
      </c>
      <c r="AN26" s="464"/>
      <c r="AO26" s="468"/>
      <c r="AP26" s="465"/>
      <c r="AQ26" s="465"/>
      <c r="AR26" s="469"/>
      <c r="AS26" s="469"/>
      <c r="AT26" s="469"/>
      <c r="AU26" s="469"/>
      <c r="AV26" s="469"/>
      <c r="AW26" s="469"/>
    </row>
    <row r="27" spans="1:49" s="52" customFormat="1" ht="28.95" customHeight="1" x14ac:dyDescent="0.2">
      <c r="A27" s="48"/>
      <c r="B27" s="1073"/>
      <c r="C27" s="1075"/>
      <c r="D27" s="98">
        <v>6</v>
      </c>
      <c r="E27" s="1081"/>
      <c r="F27" s="1082"/>
      <c r="G27" s="1082"/>
      <c r="H27" s="1083"/>
      <c r="I27" s="1097"/>
      <c r="J27" s="1098"/>
      <c r="K27" s="96" t="s">
        <v>14</v>
      </c>
      <c r="L27" s="225" t="s">
        <v>13</v>
      </c>
      <c r="M27" s="316"/>
      <c r="N27" s="100" t="s">
        <v>12</v>
      </c>
      <c r="O27" s="99" t="s">
        <v>11</v>
      </c>
      <c r="P27" s="380" t="str">
        <f t="shared" si="0"/>
        <v/>
      </c>
      <c r="Q27" s="277" t="s">
        <v>10</v>
      </c>
      <c r="R27" s="49"/>
      <c r="S27" s="50"/>
      <c r="T27" s="51"/>
      <c r="U27" s="465"/>
      <c r="V27" s="462"/>
      <c r="W27" s="847"/>
      <c r="X27" s="853"/>
      <c r="Y27" s="470">
        <v>6</v>
      </c>
      <c r="Z27" s="865"/>
      <c r="AA27" s="866"/>
      <c r="AB27" s="866"/>
      <c r="AC27" s="867"/>
      <c r="AD27" s="867"/>
      <c r="AE27" s="868"/>
      <c r="AF27" s="869"/>
      <c r="AG27" s="471" t="s">
        <v>14</v>
      </c>
      <c r="AH27" s="472" t="s">
        <v>13</v>
      </c>
      <c r="AI27" s="479"/>
      <c r="AJ27" s="474" t="s">
        <v>12</v>
      </c>
      <c r="AK27" s="475" t="s">
        <v>11</v>
      </c>
      <c r="AL27" s="476" t="str">
        <f t="shared" si="1"/>
        <v/>
      </c>
      <c r="AM27" s="477" t="s">
        <v>10</v>
      </c>
      <c r="AN27" s="464"/>
      <c r="AO27" s="468"/>
      <c r="AP27" s="465"/>
      <c r="AQ27" s="465"/>
      <c r="AR27" s="469"/>
      <c r="AS27" s="469"/>
      <c r="AT27" s="469"/>
      <c r="AU27" s="469"/>
      <c r="AV27" s="469"/>
      <c r="AW27" s="469"/>
    </row>
    <row r="28" spans="1:49" s="52" customFormat="1" ht="28.95" customHeight="1" x14ac:dyDescent="0.2">
      <c r="A28" s="48"/>
      <c r="B28" s="1073"/>
      <c r="C28" s="1075"/>
      <c r="D28" s="98">
        <v>7</v>
      </c>
      <c r="E28" s="1081"/>
      <c r="F28" s="1082"/>
      <c r="G28" s="1082"/>
      <c r="H28" s="1083"/>
      <c r="I28" s="1097"/>
      <c r="J28" s="1098"/>
      <c r="K28" s="96" t="s">
        <v>14</v>
      </c>
      <c r="L28" s="225" t="s">
        <v>13</v>
      </c>
      <c r="M28" s="316"/>
      <c r="N28" s="100" t="s">
        <v>12</v>
      </c>
      <c r="O28" s="99" t="s">
        <v>11</v>
      </c>
      <c r="P28" s="380" t="str">
        <f t="shared" si="0"/>
        <v/>
      </c>
      <c r="Q28" s="277" t="s">
        <v>10</v>
      </c>
      <c r="R28" s="49"/>
      <c r="S28" s="50"/>
      <c r="T28" s="51"/>
      <c r="U28" s="465"/>
      <c r="V28" s="462"/>
      <c r="W28" s="847"/>
      <c r="X28" s="853"/>
      <c r="Y28" s="470">
        <v>7</v>
      </c>
      <c r="Z28" s="865"/>
      <c r="AA28" s="866"/>
      <c r="AB28" s="866"/>
      <c r="AC28" s="867"/>
      <c r="AD28" s="867"/>
      <c r="AE28" s="868"/>
      <c r="AF28" s="869"/>
      <c r="AG28" s="471" t="s">
        <v>14</v>
      </c>
      <c r="AH28" s="472" t="s">
        <v>13</v>
      </c>
      <c r="AI28" s="479"/>
      <c r="AJ28" s="474" t="s">
        <v>12</v>
      </c>
      <c r="AK28" s="475" t="s">
        <v>11</v>
      </c>
      <c r="AL28" s="476" t="str">
        <f t="shared" si="1"/>
        <v/>
      </c>
      <c r="AM28" s="477" t="s">
        <v>10</v>
      </c>
      <c r="AN28" s="464"/>
      <c r="AO28" s="468"/>
      <c r="AP28" s="465"/>
      <c r="AQ28" s="465"/>
      <c r="AR28" s="469"/>
      <c r="AS28" s="469"/>
      <c r="AT28" s="469"/>
      <c r="AU28" s="469"/>
      <c r="AV28" s="469"/>
      <c r="AW28" s="469"/>
    </row>
    <row r="29" spans="1:49" s="52" customFormat="1" ht="28.95" customHeight="1" x14ac:dyDescent="0.2">
      <c r="A29" s="48"/>
      <c r="B29" s="1073"/>
      <c r="C29" s="1075"/>
      <c r="D29" s="98">
        <v>8</v>
      </c>
      <c r="E29" s="1081"/>
      <c r="F29" s="1082"/>
      <c r="G29" s="1082"/>
      <c r="H29" s="1083"/>
      <c r="I29" s="1097"/>
      <c r="J29" s="1098"/>
      <c r="K29" s="96" t="s">
        <v>14</v>
      </c>
      <c r="L29" s="225" t="s">
        <v>13</v>
      </c>
      <c r="M29" s="316"/>
      <c r="N29" s="100" t="s">
        <v>12</v>
      </c>
      <c r="O29" s="99" t="s">
        <v>11</v>
      </c>
      <c r="P29" s="380" t="str">
        <f t="shared" si="0"/>
        <v/>
      </c>
      <c r="Q29" s="277" t="s">
        <v>10</v>
      </c>
      <c r="R29" s="49"/>
      <c r="S29" s="50"/>
      <c r="T29" s="51"/>
      <c r="U29" s="465"/>
      <c r="V29" s="462"/>
      <c r="W29" s="847"/>
      <c r="X29" s="853"/>
      <c r="Y29" s="470">
        <v>8</v>
      </c>
      <c r="Z29" s="865"/>
      <c r="AA29" s="866"/>
      <c r="AB29" s="866"/>
      <c r="AC29" s="867"/>
      <c r="AD29" s="867"/>
      <c r="AE29" s="868"/>
      <c r="AF29" s="869"/>
      <c r="AG29" s="471" t="s">
        <v>14</v>
      </c>
      <c r="AH29" s="472" t="s">
        <v>13</v>
      </c>
      <c r="AI29" s="479"/>
      <c r="AJ29" s="474" t="s">
        <v>12</v>
      </c>
      <c r="AK29" s="475" t="s">
        <v>11</v>
      </c>
      <c r="AL29" s="476" t="str">
        <f t="shared" si="1"/>
        <v/>
      </c>
      <c r="AM29" s="477" t="s">
        <v>10</v>
      </c>
      <c r="AN29" s="464"/>
      <c r="AO29" s="468"/>
      <c r="AP29" s="465"/>
      <c r="AQ29" s="465"/>
      <c r="AR29" s="469"/>
      <c r="AS29" s="469"/>
      <c r="AT29" s="469"/>
      <c r="AU29" s="469"/>
      <c r="AV29" s="469"/>
      <c r="AW29" s="469"/>
    </row>
    <row r="30" spans="1:49" s="52" customFormat="1" ht="28.95" customHeight="1" x14ac:dyDescent="0.2">
      <c r="A30" s="48"/>
      <c r="B30" s="1073"/>
      <c r="C30" s="1075"/>
      <c r="D30" s="98">
        <v>9</v>
      </c>
      <c r="E30" s="1081"/>
      <c r="F30" s="1082"/>
      <c r="G30" s="1082"/>
      <c r="H30" s="1083"/>
      <c r="I30" s="1097"/>
      <c r="J30" s="1098"/>
      <c r="K30" s="96" t="s">
        <v>14</v>
      </c>
      <c r="L30" s="225" t="s">
        <v>13</v>
      </c>
      <c r="M30" s="316"/>
      <c r="N30" s="100" t="s">
        <v>12</v>
      </c>
      <c r="O30" s="99" t="s">
        <v>11</v>
      </c>
      <c r="P30" s="380" t="str">
        <f t="shared" si="0"/>
        <v/>
      </c>
      <c r="Q30" s="277" t="s">
        <v>10</v>
      </c>
      <c r="R30" s="49"/>
      <c r="S30" s="50"/>
      <c r="T30" s="51"/>
      <c r="U30" s="465"/>
      <c r="V30" s="462"/>
      <c r="W30" s="847"/>
      <c r="X30" s="853"/>
      <c r="Y30" s="470">
        <v>9</v>
      </c>
      <c r="Z30" s="865"/>
      <c r="AA30" s="866"/>
      <c r="AB30" s="866"/>
      <c r="AC30" s="867"/>
      <c r="AD30" s="867"/>
      <c r="AE30" s="868"/>
      <c r="AF30" s="869"/>
      <c r="AG30" s="471" t="s">
        <v>14</v>
      </c>
      <c r="AH30" s="472" t="s">
        <v>13</v>
      </c>
      <c r="AI30" s="479"/>
      <c r="AJ30" s="474" t="s">
        <v>12</v>
      </c>
      <c r="AK30" s="475" t="s">
        <v>11</v>
      </c>
      <c r="AL30" s="476" t="str">
        <f t="shared" si="1"/>
        <v/>
      </c>
      <c r="AM30" s="477" t="s">
        <v>10</v>
      </c>
      <c r="AN30" s="464"/>
      <c r="AO30" s="468"/>
      <c r="AP30" s="465"/>
      <c r="AQ30" s="465"/>
      <c r="AR30" s="469"/>
      <c r="AS30" s="469"/>
      <c r="AT30" s="469"/>
      <c r="AU30" s="469"/>
      <c r="AV30" s="469"/>
      <c r="AW30" s="469"/>
    </row>
    <row r="31" spans="1:49" s="52" customFormat="1" ht="28.95" customHeight="1" thickBot="1" x14ac:dyDescent="0.25">
      <c r="A31" s="48"/>
      <c r="B31" s="1073"/>
      <c r="C31" s="1075"/>
      <c r="D31" s="98">
        <v>10</v>
      </c>
      <c r="E31" s="1084"/>
      <c r="F31" s="1085"/>
      <c r="G31" s="1085"/>
      <c r="H31" s="1086"/>
      <c r="I31" s="1228"/>
      <c r="J31" s="1229"/>
      <c r="K31" s="96" t="s">
        <v>14</v>
      </c>
      <c r="L31" s="225" t="s">
        <v>13</v>
      </c>
      <c r="M31" s="317"/>
      <c r="N31" s="100" t="s">
        <v>12</v>
      </c>
      <c r="O31" s="99" t="s">
        <v>11</v>
      </c>
      <c r="P31" s="380" t="str">
        <f t="shared" si="0"/>
        <v/>
      </c>
      <c r="Q31" s="277" t="s">
        <v>10</v>
      </c>
      <c r="R31" s="49"/>
      <c r="S31" s="50"/>
      <c r="T31" s="51"/>
      <c r="U31" s="465"/>
      <c r="V31" s="462"/>
      <c r="W31" s="847"/>
      <c r="X31" s="853"/>
      <c r="Y31" s="470">
        <v>10</v>
      </c>
      <c r="Z31" s="1016"/>
      <c r="AA31" s="1017"/>
      <c r="AB31" s="1017"/>
      <c r="AC31" s="1018"/>
      <c r="AD31" s="1018"/>
      <c r="AE31" s="1019"/>
      <c r="AF31" s="1020"/>
      <c r="AG31" s="471" t="s">
        <v>14</v>
      </c>
      <c r="AH31" s="472" t="s">
        <v>13</v>
      </c>
      <c r="AI31" s="480"/>
      <c r="AJ31" s="474" t="s">
        <v>12</v>
      </c>
      <c r="AK31" s="475" t="s">
        <v>11</v>
      </c>
      <c r="AL31" s="476" t="str">
        <f t="shared" si="1"/>
        <v/>
      </c>
      <c r="AM31" s="477" t="s">
        <v>10</v>
      </c>
      <c r="AN31" s="464"/>
      <c r="AO31" s="468"/>
      <c r="AP31" s="465"/>
      <c r="AQ31" s="465"/>
      <c r="AR31" s="469"/>
      <c r="AS31" s="469"/>
      <c r="AT31" s="469"/>
      <c r="AU31" s="469"/>
      <c r="AV31" s="469"/>
      <c r="AW31" s="469"/>
    </row>
    <row r="32" spans="1:49" s="52" customFormat="1" ht="25.05" customHeight="1" thickBot="1" x14ac:dyDescent="0.25">
      <c r="A32" s="48"/>
      <c r="B32" s="1073"/>
      <c r="C32" s="1076"/>
      <c r="D32" s="1157" t="s">
        <v>285</v>
      </c>
      <c r="E32" s="1158"/>
      <c r="F32" s="1158"/>
      <c r="G32" s="1158"/>
      <c r="H32" s="1158"/>
      <c r="I32" s="1158"/>
      <c r="J32" s="1158"/>
      <c r="K32" s="1159"/>
      <c r="L32" s="1159"/>
      <c r="M32" s="1158"/>
      <c r="N32" s="1159"/>
      <c r="O32" s="1160"/>
      <c r="P32" s="381" t="str">
        <f>IF(SUM(P22:P31)&lt;&gt;0,SUM(P22:P31),"")</f>
        <v/>
      </c>
      <c r="Q32" s="278" t="s">
        <v>10</v>
      </c>
      <c r="R32" s="49"/>
      <c r="S32" s="50"/>
      <c r="T32" s="51"/>
      <c r="U32" s="465"/>
      <c r="V32" s="462"/>
      <c r="W32" s="847"/>
      <c r="X32" s="854"/>
      <c r="Y32" s="1008" t="s">
        <v>285</v>
      </c>
      <c r="Z32" s="1009"/>
      <c r="AA32" s="1009"/>
      <c r="AB32" s="1009"/>
      <c r="AC32" s="1009"/>
      <c r="AD32" s="1009"/>
      <c r="AE32" s="1009"/>
      <c r="AF32" s="1009"/>
      <c r="AG32" s="1010"/>
      <c r="AH32" s="1010"/>
      <c r="AI32" s="1009"/>
      <c r="AJ32" s="1010"/>
      <c r="AK32" s="1011"/>
      <c r="AL32" s="628">
        <f>IF(SUM(AL22:AL31)&lt;&gt;0,SUM(AL22:AL31),"")</f>
        <v>1512.5</v>
      </c>
      <c r="AM32" s="481" t="s">
        <v>10</v>
      </c>
      <c r="AN32" s="464"/>
      <c r="AO32" s="468"/>
      <c r="AP32" s="465"/>
      <c r="AQ32" s="465"/>
      <c r="AR32" s="469"/>
      <c r="AS32" s="469"/>
      <c r="AT32" s="469"/>
      <c r="AU32" s="469"/>
      <c r="AV32" s="469"/>
      <c r="AW32" s="469"/>
    </row>
    <row r="33" spans="1:49" s="52" customFormat="1" ht="30" customHeight="1" thickBot="1" x14ac:dyDescent="0.25">
      <c r="A33" s="48"/>
      <c r="B33" s="1073"/>
      <c r="C33" s="107" t="s">
        <v>19</v>
      </c>
      <c r="D33" s="289" t="s">
        <v>47</v>
      </c>
      <c r="E33" s="1119" t="str">
        <f>IF(P32/1000&lt;&gt;0,P32/1000,"")</f>
        <v/>
      </c>
      <c r="F33" s="1120"/>
      <c r="G33" s="1120"/>
      <c r="H33" s="1120"/>
      <c r="I33" s="226" t="s">
        <v>0</v>
      </c>
      <c r="J33" s="227"/>
      <c r="K33" s="1161" t="s">
        <v>23</v>
      </c>
      <c r="L33" s="1161"/>
      <c r="M33" s="1161"/>
      <c r="N33" s="1161"/>
      <c r="O33" s="1161"/>
      <c r="P33" s="1161"/>
      <c r="Q33" s="1162"/>
      <c r="R33" s="49"/>
      <c r="S33" s="50"/>
      <c r="T33" s="51"/>
      <c r="U33" s="465"/>
      <c r="V33" s="462"/>
      <c r="W33" s="848"/>
      <c r="X33" s="463" t="s">
        <v>19</v>
      </c>
      <c r="Y33" s="482" t="s">
        <v>287</v>
      </c>
      <c r="Z33" s="1012">
        <f>IF(AL32/1000&lt;&gt;0,AL32/1000,"")</f>
        <v>1.5125</v>
      </c>
      <c r="AA33" s="1013"/>
      <c r="AB33" s="1013"/>
      <c r="AC33" s="1013"/>
      <c r="AD33" s="1013"/>
      <c r="AE33" s="483" t="s">
        <v>0</v>
      </c>
      <c r="AF33" s="484"/>
      <c r="AG33" s="1014" t="s">
        <v>23</v>
      </c>
      <c r="AH33" s="1014"/>
      <c r="AI33" s="1014"/>
      <c r="AJ33" s="1014"/>
      <c r="AK33" s="1014"/>
      <c r="AL33" s="1014"/>
      <c r="AM33" s="1015"/>
      <c r="AN33" s="464"/>
      <c r="AO33" s="468"/>
      <c r="AP33" s="465"/>
      <c r="AQ33" s="465"/>
      <c r="AR33" s="469"/>
      <c r="AS33" s="469"/>
      <c r="AT33" s="469"/>
      <c r="AU33" s="469"/>
      <c r="AV33" s="469"/>
      <c r="AW33" s="469"/>
    </row>
    <row r="34" spans="1:49" s="52" customFormat="1" ht="30" customHeight="1" thickBot="1" x14ac:dyDescent="0.25">
      <c r="A34" s="48"/>
      <c r="B34" s="997" t="s">
        <v>357</v>
      </c>
      <c r="C34" s="1023" t="s">
        <v>359</v>
      </c>
      <c r="D34" s="1024"/>
      <c r="E34" s="1194"/>
      <c r="F34" s="1195"/>
      <c r="G34" s="1195"/>
      <c r="H34" s="1195"/>
      <c r="I34" s="1195"/>
      <c r="J34" s="1195"/>
      <c r="K34" s="1195"/>
      <c r="L34" s="1195"/>
      <c r="M34" s="1195"/>
      <c r="N34" s="1195"/>
      <c r="O34" s="1195"/>
      <c r="P34" s="1195"/>
      <c r="Q34" s="1196"/>
      <c r="R34" s="49"/>
      <c r="S34" s="50"/>
      <c r="T34" s="51"/>
      <c r="U34" s="465"/>
      <c r="V34" s="462"/>
      <c r="W34" s="842" t="s">
        <v>429</v>
      </c>
      <c r="X34" s="870" t="s">
        <v>362</v>
      </c>
      <c r="Y34" s="871"/>
      <c r="Z34" s="485" t="s">
        <v>360</v>
      </c>
      <c r="AA34" s="485"/>
      <c r="AB34" s="485"/>
      <c r="AC34" s="485"/>
      <c r="AD34" s="485"/>
      <c r="AE34" s="485"/>
      <c r="AF34" s="485"/>
      <c r="AG34" s="485"/>
      <c r="AH34" s="485"/>
      <c r="AI34" s="485"/>
      <c r="AJ34" s="485"/>
      <c r="AK34" s="485"/>
      <c r="AL34" s="485"/>
      <c r="AM34" s="486"/>
      <c r="AN34" s="464"/>
      <c r="AO34" s="468"/>
      <c r="AP34" s="465"/>
      <c r="AQ34" s="465"/>
      <c r="AR34" s="469"/>
      <c r="AS34" s="469"/>
      <c r="AT34" s="469"/>
      <c r="AU34" s="469"/>
      <c r="AV34" s="469"/>
      <c r="AW34" s="469"/>
    </row>
    <row r="35" spans="1:49" s="52" customFormat="1" ht="30" customHeight="1" thickBot="1" x14ac:dyDescent="0.25">
      <c r="A35" s="48"/>
      <c r="B35" s="997"/>
      <c r="C35" s="1023" t="s">
        <v>358</v>
      </c>
      <c r="D35" s="1024"/>
      <c r="E35" s="1194"/>
      <c r="F35" s="1195"/>
      <c r="G35" s="1195"/>
      <c r="H35" s="1195"/>
      <c r="I35" s="1195"/>
      <c r="J35" s="1195"/>
      <c r="K35" s="1195"/>
      <c r="L35" s="1195"/>
      <c r="M35" s="1195"/>
      <c r="N35" s="1195"/>
      <c r="O35" s="1195"/>
      <c r="P35" s="1195"/>
      <c r="Q35" s="1196"/>
      <c r="R35" s="49"/>
      <c r="S35" s="50"/>
      <c r="T35" s="51"/>
      <c r="U35" s="465"/>
      <c r="V35" s="462"/>
      <c r="W35" s="843"/>
      <c r="X35" s="844" t="s">
        <v>363</v>
      </c>
      <c r="Y35" s="872"/>
      <c r="Z35" s="485" t="s">
        <v>361</v>
      </c>
      <c r="AA35" s="485"/>
      <c r="AB35" s="485"/>
      <c r="AC35" s="485"/>
      <c r="AD35" s="485"/>
      <c r="AE35" s="485"/>
      <c r="AF35" s="485"/>
      <c r="AG35" s="485"/>
      <c r="AH35" s="485"/>
      <c r="AI35" s="485"/>
      <c r="AJ35" s="485"/>
      <c r="AK35" s="485"/>
      <c r="AL35" s="485"/>
      <c r="AM35" s="486"/>
      <c r="AN35" s="464"/>
      <c r="AO35" s="468"/>
      <c r="AP35" s="465"/>
      <c r="AQ35" s="465"/>
      <c r="AR35" s="469"/>
      <c r="AS35" s="469"/>
      <c r="AT35" s="469"/>
      <c r="AU35" s="469"/>
      <c r="AV35" s="469"/>
      <c r="AW35" s="469"/>
    </row>
    <row r="36" spans="1:49" s="52" customFormat="1" ht="30" customHeight="1" thickBot="1" x14ac:dyDescent="0.25">
      <c r="A36" s="48"/>
      <c r="B36" s="997"/>
      <c r="C36" s="295" t="s">
        <v>20</v>
      </c>
      <c r="D36" s="294" t="s">
        <v>296</v>
      </c>
      <c r="E36" s="1241"/>
      <c r="F36" s="1242"/>
      <c r="G36" s="1242"/>
      <c r="H36" s="1242"/>
      <c r="I36" s="105" t="s">
        <v>0</v>
      </c>
      <c r="J36" s="372"/>
      <c r="K36" s="1177" t="s">
        <v>431</v>
      </c>
      <c r="L36" s="1177"/>
      <c r="M36" s="1177"/>
      <c r="N36" s="1177"/>
      <c r="O36" s="1177"/>
      <c r="P36" s="1177"/>
      <c r="Q36" s="1178"/>
      <c r="R36" s="49"/>
      <c r="S36" s="50"/>
      <c r="T36" s="51"/>
      <c r="U36" s="465"/>
      <c r="V36" s="462"/>
      <c r="W36" s="843"/>
      <c r="X36" s="487" t="s">
        <v>20</v>
      </c>
      <c r="Y36" s="488" t="s">
        <v>295</v>
      </c>
      <c r="Z36" s="895">
        <v>4</v>
      </c>
      <c r="AA36" s="896"/>
      <c r="AB36" s="896"/>
      <c r="AC36" s="896"/>
      <c r="AD36" s="897"/>
      <c r="AE36" s="489" t="s">
        <v>0</v>
      </c>
      <c r="AF36" s="490"/>
      <c r="AG36" s="1007"/>
      <c r="AH36" s="1007"/>
      <c r="AI36" s="1007"/>
      <c r="AJ36" s="1021"/>
      <c r="AK36" s="1022"/>
      <c r="AL36" s="491"/>
      <c r="AM36" s="492"/>
      <c r="AN36" s="464"/>
      <c r="AO36" s="468"/>
      <c r="AP36" s="465"/>
      <c r="AQ36" s="465"/>
      <c r="AR36" s="469"/>
      <c r="AS36" s="469"/>
      <c r="AT36" s="469"/>
      <c r="AU36" s="469"/>
      <c r="AV36" s="469"/>
      <c r="AW36" s="469"/>
    </row>
    <row r="37" spans="1:49" s="52" customFormat="1" ht="30" customHeight="1" thickBot="1" x14ac:dyDescent="0.25">
      <c r="A37" s="48"/>
      <c r="B37" s="1243" t="s">
        <v>21</v>
      </c>
      <c r="C37" s="1244"/>
      <c r="D37" s="290" t="s">
        <v>34</v>
      </c>
      <c r="E37" s="1166" t="str">
        <f>IF(AND(ISNUMBER(E33),ISNUMBER(E36)),MIN(E33,E36),"")</f>
        <v/>
      </c>
      <c r="F37" s="1167"/>
      <c r="G37" s="1167"/>
      <c r="H37" s="1167"/>
      <c r="I37" s="291" t="s">
        <v>0</v>
      </c>
      <c r="J37" s="293"/>
      <c r="K37" s="1175" t="s">
        <v>48</v>
      </c>
      <c r="L37" s="1175"/>
      <c r="M37" s="1175"/>
      <c r="N37" s="1175"/>
      <c r="O37" s="1175"/>
      <c r="P37" s="1175"/>
      <c r="Q37" s="1176"/>
      <c r="R37" s="49"/>
      <c r="S37" s="50"/>
      <c r="T37" s="51"/>
      <c r="U37" s="465"/>
      <c r="V37" s="462"/>
      <c r="W37" s="844" t="s">
        <v>21</v>
      </c>
      <c r="X37" s="845"/>
      <c r="Y37" s="493" t="s">
        <v>34</v>
      </c>
      <c r="Z37" s="898">
        <f>IF(AND(ISNUMBER(Z33),ISNUMBER(Z36)),MIN(Z33,Z36),"")</f>
        <v>1.5125</v>
      </c>
      <c r="AA37" s="899"/>
      <c r="AB37" s="899"/>
      <c r="AC37" s="899"/>
      <c r="AD37" s="899"/>
      <c r="AE37" s="494" t="s">
        <v>0</v>
      </c>
      <c r="AF37" s="495"/>
      <c r="AG37" s="893" t="s">
        <v>48</v>
      </c>
      <c r="AH37" s="893"/>
      <c r="AI37" s="893"/>
      <c r="AJ37" s="893"/>
      <c r="AK37" s="893"/>
      <c r="AL37" s="893"/>
      <c r="AM37" s="894"/>
      <c r="AN37" s="464"/>
      <c r="AO37" s="468"/>
      <c r="AP37" s="465"/>
      <c r="AQ37" s="465"/>
      <c r="AR37" s="469"/>
      <c r="AS37" s="469"/>
      <c r="AT37" s="469"/>
      <c r="AU37" s="469"/>
      <c r="AV37" s="469"/>
      <c r="AW37" s="469"/>
    </row>
    <row r="38" spans="1:49" ht="10.050000000000001" customHeight="1" thickBot="1" x14ac:dyDescent="0.25">
      <c r="A38" s="21"/>
      <c r="B38" s="26"/>
      <c r="C38" s="22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47"/>
      <c r="Q38" s="26"/>
      <c r="R38" s="26"/>
      <c r="S38" s="30"/>
      <c r="T38" s="27"/>
      <c r="U38" s="407"/>
      <c r="V38" s="408"/>
      <c r="W38" s="370"/>
      <c r="X38" s="459"/>
      <c r="Y38" s="370"/>
      <c r="Z38" s="370"/>
      <c r="AA38" s="370"/>
      <c r="AB38" s="370"/>
      <c r="AC38" s="370"/>
      <c r="AD38" s="370"/>
      <c r="AE38" s="370"/>
      <c r="AF38" s="370"/>
      <c r="AG38" s="370"/>
      <c r="AH38" s="370"/>
      <c r="AI38" s="370"/>
      <c r="AJ38" s="370"/>
      <c r="AK38" s="370"/>
      <c r="AL38" s="458"/>
      <c r="AM38" s="370"/>
      <c r="AN38" s="370"/>
      <c r="AO38" s="423"/>
      <c r="AP38" s="407"/>
      <c r="AQ38" s="407"/>
      <c r="AR38"/>
      <c r="AS38"/>
      <c r="AT38"/>
      <c r="AU38"/>
      <c r="AV38"/>
      <c r="AW38"/>
    </row>
    <row r="39" spans="1:49" s="52" customFormat="1" ht="22.95" customHeight="1" thickTop="1" thickBot="1" x14ac:dyDescent="0.25">
      <c r="A39" s="48"/>
      <c r="B39" s="1222" t="s">
        <v>249</v>
      </c>
      <c r="C39" s="1223"/>
      <c r="D39" s="1045" t="s">
        <v>88</v>
      </c>
      <c r="E39" s="1148" t="str">
        <f>IF(ISNUMBER(E37),ROUND(IF(SUM(L39,L40,L41)&gt;50,"対象外",SUM(L39,L40,L41)),2),"")</f>
        <v/>
      </c>
      <c r="F39" s="1149"/>
      <c r="G39" s="1149"/>
      <c r="H39" s="1150"/>
      <c r="I39" s="1236" t="s">
        <v>0</v>
      </c>
      <c r="J39" s="1065" t="s">
        <v>246</v>
      </c>
      <c r="K39" s="1066"/>
      <c r="L39" s="1168" t="str">
        <f>IF(ISNUMBER(E37),E37,"-")</f>
        <v>-</v>
      </c>
      <c r="M39" s="1169"/>
      <c r="N39" s="1169"/>
      <c r="O39" s="1170"/>
      <c r="P39" s="1192" t="s">
        <v>247</v>
      </c>
      <c r="Q39" s="1193"/>
      <c r="R39" s="49"/>
      <c r="S39" s="50"/>
      <c r="T39" s="51"/>
      <c r="U39" s="465"/>
      <c r="V39" s="462"/>
      <c r="W39" s="947" t="s">
        <v>249</v>
      </c>
      <c r="X39" s="948"/>
      <c r="Y39" s="953" t="s">
        <v>88</v>
      </c>
      <c r="Z39" s="956">
        <v>5.0999999999999996</v>
      </c>
      <c r="AA39" s="957"/>
      <c r="AB39" s="957"/>
      <c r="AC39" s="957"/>
      <c r="AD39" s="958"/>
      <c r="AE39" s="962" t="s">
        <v>0</v>
      </c>
      <c r="AF39" s="902" t="s">
        <v>246</v>
      </c>
      <c r="AG39" s="903"/>
      <c r="AH39" s="885">
        <v>1.754</v>
      </c>
      <c r="AI39" s="886"/>
      <c r="AJ39" s="886"/>
      <c r="AK39" s="887"/>
      <c r="AL39" s="888" t="s">
        <v>247</v>
      </c>
      <c r="AM39" s="889"/>
      <c r="AN39" s="464"/>
      <c r="AO39" s="468"/>
      <c r="AP39" s="465"/>
      <c r="AQ39" s="465"/>
      <c r="AR39" s="469"/>
      <c r="AS39" s="469"/>
      <c r="AT39" s="469"/>
      <c r="AU39" s="469"/>
      <c r="AV39" s="469"/>
      <c r="AW39" s="469"/>
    </row>
    <row r="40" spans="1:49" s="52" customFormat="1" ht="22.95" customHeight="1" thickTop="1" thickBot="1" x14ac:dyDescent="0.25">
      <c r="A40" s="48"/>
      <c r="B40" s="1224"/>
      <c r="C40" s="1225"/>
      <c r="D40" s="1046"/>
      <c r="E40" s="1151"/>
      <c r="F40" s="1152"/>
      <c r="G40" s="1152"/>
      <c r="H40" s="1153"/>
      <c r="I40" s="1237"/>
      <c r="J40" s="1067" t="s">
        <v>22</v>
      </c>
      <c r="K40" s="1068"/>
      <c r="L40" s="1140" t="str">
        <f>IF(S6=2,'※複数系列 (2)'!E25,"-")</f>
        <v>-</v>
      </c>
      <c r="M40" s="1141"/>
      <c r="N40" s="1141"/>
      <c r="O40" s="1142"/>
      <c r="P40" s="1126" t="s">
        <v>0</v>
      </c>
      <c r="Q40" s="1127"/>
      <c r="R40" s="49"/>
      <c r="S40" s="50"/>
      <c r="T40" s="51"/>
      <c r="U40" s="465"/>
      <c r="V40" s="462"/>
      <c r="W40" s="949"/>
      <c r="X40" s="950"/>
      <c r="Y40" s="954"/>
      <c r="Z40" s="959"/>
      <c r="AA40" s="960"/>
      <c r="AB40" s="960"/>
      <c r="AC40" s="960"/>
      <c r="AD40" s="961"/>
      <c r="AE40" s="963"/>
      <c r="AF40" s="902" t="s">
        <v>246</v>
      </c>
      <c r="AG40" s="903"/>
      <c r="AH40" s="873">
        <v>3.3420000000000001</v>
      </c>
      <c r="AI40" s="874"/>
      <c r="AJ40" s="874"/>
      <c r="AK40" s="875"/>
      <c r="AL40" s="876" t="s">
        <v>0</v>
      </c>
      <c r="AM40" s="877"/>
      <c r="AN40" s="464"/>
      <c r="AO40" s="468"/>
      <c r="AP40" s="465"/>
      <c r="AQ40" s="465"/>
      <c r="AR40" s="469"/>
      <c r="AS40" s="469"/>
      <c r="AT40" s="469"/>
      <c r="AU40" s="469"/>
      <c r="AV40" s="469"/>
      <c r="AW40" s="469"/>
    </row>
    <row r="41" spans="1:49" s="52" customFormat="1" ht="22.95" customHeight="1" thickBot="1" x14ac:dyDescent="0.25">
      <c r="A41" s="48"/>
      <c r="B41" s="1226"/>
      <c r="C41" s="1227"/>
      <c r="D41" s="1047"/>
      <c r="E41" s="1154" t="s">
        <v>248</v>
      </c>
      <c r="F41" s="1155"/>
      <c r="G41" s="1155"/>
      <c r="H41" s="1156"/>
      <c r="I41" s="1238"/>
      <c r="J41" s="1190" t="s">
        <v>35</v>
      </c>
      <c r="K41" s="1191"/>
      <c r="L41" s="1143" t="str">
        <f>IF(S6=2,'※複数系列 (3)'!E25,"-")</f>
        <v>-</v>
      </c>
      <c r="M41" s="1144"/>
      <c r="N41" s="1144"/>
      <c r="O41" s="1145"/>
      <c r="P41" s="1052" t="s">
        <v>0</v>
      </c>
      <c r="Q41" s="1053"/>
      <c r="R41" s="49"/>
      <c r="S41" s="50"/>
      <c r="T41" s="51"/>
      <c r="U41" s="465"/>
      <c r="V41" s="462"/>
      <c r="W41" s="951"/>
      <c r="X41" s="952"/>
      <c r="Y41" s="955"/>
      <c r="Z41" s="904" t="s">
        <v>248</v>
      </c>
      <c r="AA41" s="905"/>
      <c r="AB41" s="905"/>
      <c r="AC41" s="905"/>
      <c r="AD41" s="906"/>
      <c r="AE41" s="964"/>
      <c r="AF41" s="907" t="s">
        <v>35</v>
      </c>
      <c r="AG41" s="908"/>
      <c r="AH41" s="942" t="str">
        <f>IF(ISNUMBER('※複数系列 (3)'!#REF!),'※複数系列 (3)'!#REF!,"-")</f>
        <v>-</v>
      </c>
      <c r="AI41" s="943"/>
      <c r="AJ41" s="943"/>
      <c r="AK41" s="944"/>
      <c r="AL41" s="945" t="s">
        <v>0</v>
      </c>
      <c r="AM41" s="946"/>
      <c r="AN41" s="464"/>
      <c r="AO41" s="468"/>
      <c r="AP41" s="465"/>
      <c r="AQ41" s="465"/>
      <c r="AR41" s="469"/>
      <c r="AS41" s="469"/>
      <c r="AT41" s="469"/>
      <c r="AU41" s="469"/>
      <c r="AV41" s="469"/>
      <c r="AW41" s="469"/>
    </row>
    <row r="42" spans="1:49" ht="30" customHeight="1" thickTop="1" thickBot="1" x14ac:dyDescent="0.25">
      <c r="A42" s="26"/>
      <c r="B42" s="639" t="s">
        <v>347</v>
      </c>
      <c r="C42" s="639"/>
      <c r="D42" s="639"/>
      <c r="E42" s="639"/>
      <c r="F42" s="639"/>
      <c r="G42" s="639"/>
      <c r="H42" s="639"/>
      <c r="I42" s="639"/>
      <c r="J42" s="639"/>
      <c r="K42" s="639"/>
      <c r="L42" s="639"/>
      <c r="M42" s="639"/>
      <c r="N42" s="639"/>
      <c r="O42" s="639"/>
      <c r="P42" s="639"/>
      <c r="Q42" s="639"/>
      <c r="R42" s="26"/>
      <c r="S42" s="27"/>
      <c r="T42" s="27"/>
      <c r="U42" s="407"/>
      <c r="V42" s="370"/>
      <c r="W42" s="909" t="s">
        <v>364</v>
      </c>
      <c r="X42" s="909"/>
      <c r="Y42" s="909"/>
      <c r="Z42" s="909"/>
      <c r="AA42" s="909"/>
      <c r="AB42" s="909"/>
      <c r="AC42" s="909"/>
      <c r="AD42" s="909"/>
      <c r="AE42" s="909"/>
      <c r="AF42" s="909"/>
      <c r="AG42" s="909"/>
      <c r="AH42" s="909"/>
      <c r="AI42" s="909"/>
      <c r="AJ42" s="909"/>
      <c r="AK42" s="909"/>
      <c r="AL42" s="909"/>
      <c r="AM42" s="909"/>
      <c r="AN42" s="370"/>
      <c r="AO42" s="496"/>
      <c r="AP42" s="407"/>
      <c r="AQ42" s="407"/>
      <c r="AR42"/>
      <c r="AS42"/>
      <c r="AT42"/>
      <c r="AU42"/>
      <c r="AV42"/>
      <c r="AW42"/>
    </row>
    <row r="43" spans="1:49" ht="34.950000000000003" customHeight="1" x14ac:dyDescent="0.2">
      <c r="A43" s="1184"/>
      <c r="B43" s="650"/>
      <c r="C43" s="651"/>
      <c r="D43" s="651"/>
      <c r="E43" s="651"/>
      <c r="F43" s="651"/>
      <c r="G43" s="1116" t="s">
        <v>338</v>
      </c>
      <c r="H43" s="1117"/>
      <c r="I43" s="1117"/>
      <c r="J43" s="1117"/>
      <c r="K43" s="1117"/>
      <c r="L43" s="1116" t="s">
        <v>339</v>
      </c>
      <c r="M43" s="1117"/>
      <c r="N43" s="1117"/>
      <c r="O43" s="1117"/>
      <c r="P43" s="1117"/>
      <c r="Q43" s="1118"/>
      <c r="R43" s="26"/>
      <c r="S43" s="27"/>
      <c r="T43" s="27"/>
      <c r="U43" s="407"/>
      <c r="V43" s="806"/>
      <c r="W43" s="497"/>
      <c r="X43" s="418"/>
      <c r="Y43" s="418"/>
      <c r="Z43" s="910" t="s">
        <v>338</v>
      </c>
      <c r="AA43" s="911"/>
      <c r="AB43" s="911"/>
      <c r="AC43" s="912"/>
      <c r="AD43" s="912"/>
      <c r="AE43" s="912"/>
      <c r="AF43" s="913"/>
      <c r="AG43" s="910" t="s">
        <v>339</v>
      </c>
      <c r="AH43" s="912"/>
      <c r="AI43" s="912"/>
      <c r="AJ43" s="912"/>
      <c r="AK43" s="912"/>
      <c r="AL43" s="912"/>
      <c r="AM43" s="913"/>
      <c r="AN43" s="370"/>
      <c r="AO43" s="423"/>
      <c r="AP43" s="407"/>
      <c r="AQ43" s="407"/>
      <c r="AR43"/>
      <c r="AS43"/>
      <c r="AT43"/>
      <c r="AU43"/>
      <c r="AV43"/>
      <c r="AW43"/>
    </row>
    <row r="44" spans="1:49" ht="25.05" customHeight="1" x14ac:dyDescent="0.2">
      <c r="A44" s="1184"/>
      <c r="B44" s="644" t="s">
        <v>4</v>
      </c>
      <c r="C44" s="645"/>
      <c r="D44" s="645"/>
      <c r="E44" s="645"/>
      <c r="F44" s="1042" t="s">
        <v>88</v>
      </c>
      <c r="G44" s="663" t="s">
        <v>355</v>
      </c>
      <c r="H44" s="663"/>
      <c r="I44" s="663" t="s">
        <v>352</v>
      </c>
      <c r="J44" s="663"/>
      <c r="K44" s="663"/>
      <c r="L44" s="663" t="s">
        <v>353</v>
      </c>
      <c r="M44" s="663"/>
      <c r="N44" s="663"/>
      <c r="O44" s="663" t="s">
        <v>354</v>
      </c>
      <c r="P44" s="663"/>
      <c r="Q44" s="1051"/>
      <c r="R44" s="26"/>
      <c r="S44" s="27"/>
      <c r="T44" s="27"/>
      <c r="U44" s="407"/>
      <c r="V44" s="806"/>
      <c r="W44" s="831" t="s">
        <v>4</v>
      </c>
      <c r="X44" s="832"/>
      <c r="Y44" s="833"/>
      <c r="Z44" s="837" t="s">
        <v>365</v>
      </c>
      <c r="AA44" s="900" t="s">
        <v>7</v>
      </c>
      <c r="AB44" s="901"/>
      <c r="AC44" s="900" t="s">
        <v>6</v>
      </c>
      <c r="AD44" s="914"/>
      <c r="AE44" s="914"/>
      <c r="AF44" s="901"/>
      <c r="AG44" s="900" t="s">
        <v>337</v>
      </c>
      <c r="AH44" s="914"/>
      <c r="AI44" s="914"/>
      <c r="AJ44" s="901"/>
      <c r="AK44" s="900" t="s">
        <v>3</v>
      </c>
      <c r="AL44" s="914"/>
      <c r="AM44" s="901"/>
      <c r="AN44" s="370"/>
      <c r="AO44" s="423" t="b">
        <v>0</v>
      </c>
      <c r="AP44" s="407" t="b">
        <v>0</v>
      </c>
      <c r="AQ44" s="407"/>
      <c r="AR44"/>
      <c r="AS44"/>
      <c r="AT44"/>
      <c r="AU44"/>
      <c r="AV44"/>
      <c r="AW44"/>
    </row>
    <row r="45" spans="1:49" ht="25.05" customHeight="1" x14ac:dyDescent="0.2">
      <c r="A45" s="1184"/>
      <c r="B45" s="644"/>
      <c r="C45" s="645"/>
      <c r="D45" s="645"/>
      <c r="E45" s="645"/>
      <c r="F45" s="1042"/>
      <c r="G45" s="664" t="str">
        <f>IF(AND(S7=1,E39&lt;=3.6),E39,"")</f>
        <v/>
      </c>
      <c r="H45" s="664"/>
      <c r="I45" s="664" t="str">
        <f>IF(AND(S7=1,E39&gt;3.6),E39,"")</f>
        <v/>
      </c>
      <c r="J45" s="664"/>
      <c r="K45" s="664"/>
      <c r="L45" s="664" t="str">
        <f>IF(AND(S7=2,E39&lt;=3.75),E39,"")</f>
        <v/>
      </c>
      <c r="M45" s="664"/>
      <c r="N45" s="664"/>
      <c r="O45" s="664" t="str">
        <f>IF(AND(S7=2,E39&gt;3.75),E39,"")</f>
        <v/>
      </c>
      <c r="P45" s="664"/>
      <c r="Q45" s="1040"/>
      <c r="R45" s="26"/>
      <c r="S45" s="27"/>
      <c r="T45" s="27"/>
      <c r="U45" s="407"/>
      <c r="V45" s="806"/>
      <c r="W45" s="834"/>
      <c r="X45" s="835"/>
      <c r="Y45" s="836"/>
      <c r="Z45" s="838"/>
      <c r="AA45" s="807" t="str">
        <f>IF(AND(AO7=1,Z39&lt;=3.6),Z39,"")</f>
        <v/>
      </c>
      <c r="AB45" s="808"/>
      <c r="AC45" s="807" t="str">
        <f>IF(AND(AO7=1,Z39&gt;3.6),Z39,"")</f>
        <v/>
      </c>
      <c r="AD45" s="915"/>
      <c r="AE45" s="915"/>
      <c r="AF45" s="808"/>
      <c r="AG45" s="807"/>
      <c r="AH45" s="915"/>
      <c r="AI45" s="915"/>
      <c r="AJ45" s="808"/>
      <c r="AK45" s="890">
        <v>5.0999999999999996</v>
      </c>
      <c r="AL45" s="891"/>
      <c r="AM45" s="892"/>
      <c r="AN45" s="370"/>
      <c r="AO45" s="423"/>
      <c r="AP45" s="407"/>
      <c r="AQ45" s="407"/>
      <c r="AR45"/>
      <c r="AS45"/>
      <c r="AT45"/>
      <c r="AU45"/>
      <c r="AV45"/>
      <c r="AW45"/>
    </row>
    <row r="46" spans="1:49" ht="25.05" customHeight="1" x14ac:dyDescent="0.2">
      <c r="A46" s="1184"/>
      <c r="B46" s="644" t="s">
        <v>348</v>
      </c>
      <c r="C46" s="645"/>
      <c r="D46" s="645"/>
      <c r="E46" s="645"/>
      <c r="F46" s="125" t="s">
        <v>279</v>
      </c>
      <c r="G46" s="665">
        <v>120000</v>
      </c>
      <c r="H46" s="665"/>
      <c r="I46" s="665">
        <v>100000</v>
      </c>
      <c r="J46" s="665"/>
      <c r="K46" s="665"/>
      <c r="L46" s="665">
        <v>150000</v>
      </c>
      <c r="M46" s="665"/>
      <c r="N46" s="665"/>
      <c r="O46" s="665">
        <v>120000</v>
      </c>
      <c r="P46" s="665"/>
      <c r="Q46" s="1041"/>
      <c r="R46" s="26"/>
      <c r="S46" s="27"/>
      <c r="T46" s="27"/>
      <c r="U46" s="407"/>
      <c r="V46" s="806"/>
      <c r="W46" s="498" t="s">
        <v>2</v>
      </c>
      <c r="X46" s="499"/>
      <c r="Y46" s="500"/>
      <c r="Z46" s="501" t="s">
        <v>336</v>
      </c>
      <c r="AA46" s="828">
        <v>120000</v>
      </c>
      <c r="AB46" s="830"/>
      <c r="AC46" s="828">
        <v>100000</v>
      </c>
      <c r="AD46" s="829"/>
      <c r="AE46" s="829"/>
      <c r="AF46" s="830"/>
      <c r="AG46" s="828">
        <v>150000</v>
      </c>
      <c r="AH46" s="829"/>
      <c r="AI46" s="829"/>
      <c r="AJ46" s="830"/>
      <c r="AK46" s="828">
        <v>120000</v>
      </c>
      <c r="AL46" s="829"/>
      <c r="AM46" s="830"/>
      <c r="AN46" s="370"/>
      <c r="AO46" s="423"/>
      <c r="AP46" s="407"/>
      <c r="AQ46" s="407"/>
      <c r="AR46"/>
      <c r="AS46"/>
      <c r="AT46"/>
      <c r="AU46"/>
      <c r="AV46"/>
      <c r="AW46"/>
    </row>
    <row r="47" spans="1:49" ht="25.05" customHeight="1" x14ac:dyDescent="0.2">
      <c r="A47" s="1184"/>
      <c r="B47" s="644" t="s">
        <v>5</v>
      </c>
      <c r="C47" s="645"/>
      <c r="D47" s="645"/>
      <c r="E47" s="645"/>
      <c r="F47" s="125" t="s">
        <v>85</v>
      </c>
      <c r="G47" s="666">
        <v>360000</v>
      </c>
      <c r="H47" s="666"/>
      <c r="I47" s="666">
        <v>4999000</v>
      </c>
      <c r="J47" s="666"/>
      <c r="K47" s="666"/>
      <c r="L47" s="666">
        <v>450000</v>
      </c>
      <c r="M47" s="666"/>
      <c r="N47" s="666"/>
      <c r="O47" s="666">
        <v>5998000</v>
      </c>
      <c r="P47" s="666"/>
      <c r="Q47" s="1054"/>
      <c r="R47" s="26"/>
      <c r="S47" s="27"/>
      <c r="T47" s="27"/>
      <c r="U47" s="407"/>
      <c r="V47" s="806"/>
      <c r="W47" s="498" t="s">
        <v>5</v>
      </c>
      <c r="X47" s="499"/>
      <c r="Y47" s="500"/>
      <c r="Z47" s="501" t="s">
        <v>366</v>
      </c>
      <c r="AA47" s="809">
        <v>360000</v>
      </c>
      <c r="AB47" s="810"/>
      <c r="AC47" s="809">
        <v>4999000</v>
      </c>
      <c r="AD47" s="823"/>
      <c r="AE47" s="823"/>
      <c r="AF47" s="810"/>
      <c r="AG47" s="809">
        <v>450000</v>
      </c>
      <c r="AH47" s="823"/>
      <c r="AI47" s="823"/>
      <c r="AJ47" s="810"/>
      <c r="AK47" s="809">
        <v>5998000</v>
      </c>
      <c r="AL47" s="823"/>
      <c r="AM47" s="810"/>
      <c r="AN47" s="370"/>
      <c r="AO47" s="423"/>
      <c r="AP47" s="407"/>
      <c r="AQ47" s="407"/>
      <c r="AR47"/>
      <c r="AS47"/>
      <c r="AT47"/>
      <c r="AU47"/>
      <c r="AV47"/>
      <c r="AW47"/>
    </row>
    <row r="48" spans="1:49" ht="25.05" customHeight="1" x14ac:dyDescent="0.2">
      <c r="A48" s="1184"/>
      <c r="B48" s="646" t="s">
        <v>64</v>
      </c>
      <c r="C48" s="647"/>
      <c r="D48" s="647"/>
      <c r="E48" s="647"/>
      <c r="F48" s="125" t="s">
        <v>86</v>
      </c>
      <c r="G48" s="666" t="str">
        <f>IF(ISNUMBER(G45),G45*G46,"")</f>
        <v/>
      </c>
      <c r="H48" s="666"/>
      <c r="I48" s="666" t="str">
        <f>IF(ISNUMBER(I45),I45*I46,"")</f>
        <v/>
      </c>
      <c r="J48" s="666"/>
      <c r="K48" s="666"/>
      <c r="L48" s="666" t="str">
        <f t="shared" ref="L48" si="2">IF(ISNUMBER(L45),L45*L46,"")</f>
        <v/>
      </c>
      <c r="M48" s="666"/>
      <c r="N48" s="666"/>
      <c r="O48" s="1055" t="str">
        <f t="shared" ref="O48" si="3">IF(ISNUMBER(O45),O45*O46,"")</f>
        <v/>
      </c>
      <c r="P48" s="1056"/>
      <c r="Q48" s="1057"/>
      <c r="R48" s="26"/>
      <c r="S48" s="27"/>
      <c r="T48" s="27"/>
      <c r="U48" s="407"/>
      <c r="V48" s="806"/>
      <c r="W48" s="839" t="s">
        <v>64</v>
      </c>
      <c r="X48" s="840"/>
      <c r="Y48" s="841"/>
      <c r="Z48" s="501" t="s">
        <v>367</v>
      </c>
      <c r="AA48" s="809" t="str">
        <f>IFERROR(IF(AND(AO7=1,AA45&lt;&gt;""),AA45*AA46,""),"")</f>
        <v/>
      </c>
      <c r="AB48" s="810"/>
      <c r="AC48" s="809" t="str">
        <f>IFERROR(IF(AND(AO7=1,AG45&lt;&gt;""),AG45*#REF!,""),"")</f>
        <v/>
      </c>
      <c r="AD48" s="823"/>
      <c r="AE48" s="823"/>
      <c r="AF48" s="810"/>
      <c r="AG48" s="809" t="str">
        <f>IFERROR(IF(AND(AO7=2,#REF!&lt;&gt;""),#REF!*#REF!,""),"")</f>
        <v/>
      </c>
      <c r="AH48" s="823"/>
      <c r="AI48" s="823"/>
      <c r="AJ48" s="810"/>
      <c r="AK48" s="809">
        <v>612000</v>
      </c>
      <c r="AL48" s="823"/>
      <c r="AM48" s="810"/>
      <c r="AN48" s="370"/>
      <c r="AO48" s="423"/>
      <c r="AP48" s="407"/>
      <c r="AQ48" s="407"/>
      <c r="AR48"/>
      <c r="AS48"/>
      <c r="AT48"/>
      <c r="AU48"/>
      <c r="AV48"/>
      <c r="AW48"/>
    </row>
    <row r="49" spans="1:49" ht="25.05" customHeight="1" thickBot="1" x14ac:dyDescent="0.25">
      <c r="A49" s="240"/>
      <c r="B49" s="648" t="s">
        <v>407</v>
      </c>
      <c r="C49" s="649"/>
      <c r="D49" s="649"/>
      <c r="E49" s="649"/>
      <c r="F49" s="248" t="s">
        <v>335</v>
      </c>
      <c r="G49" s="1061" t="str">
        <f>IF(G45&lt;&gt;"",MIN(G47,G48),"")</f>
        <v/>
      </c>
      <c r="H49" s="1061"/>
      <c r="I49" s="1061" t="str">
        <f>IF(I45&lt;&gt;"",MIN(I47,I48),"")</f>
        <v/>
      </c>
      <c r="J49" s="1061"/>
      <c r="K49" s="1061"/>
      <c r="L49" s="1061" t="str">
        <f>IF(L45&lt;&gt;"",MIN(L47,L48),"")</f>
        <v/>
      </c>
      <c r="M49" s="1061"/>
      <c r="N49" s="1061"/>
      <c r="O49" s="1058" t="str">
        <f>IF(O45&lt;&gt;"",MIN(O47,O48),"")</f>
        <v/>
      </c>
      <c r="P49" s="1059"/>
      <c r="Q49" s="1060"/>
      <c r="R49" s="26"/>
      <c r="S49" s="27"/>
      <c r="T49" s="27"/>
      <c r="U49" s="407"/>
      <c r="V49" s="502"/>
      <c r="W49" s="826" t="s">
        <v>349</v>
      </c>
      <c r="X49" s="827"/>
      <c r="Y49" s="503"/>
      <c r="Z49" s="504" t="s">
        <v>340</v>
      </c>
      <c r="AA49" s="811" t="str">
        <f>IF(AA48&lt;&gt;"",MIN(AA47,AA48),"")</f>
        <v/>
      </c>
      <c r="AB49" s="812"/>
      <c r="AC49" s="817" t="str">
        <f>IF(AG48&lt;&gt;"",MIN(#REF!,AG48),"")</f>
        <v/>
      </c>
      <c r="AD49" s="818"/>
      <c r="AE49" s="818"/>
      <c r="AF49" s="819"/>
      <c r="AG49" s="817"/>
      <c r="AH49" s="818"/>
      <c r="AI49" s="818"/>
      <c r="AJ49" s="819"/>
      <c r="AK49" s="820">
        <v>612000</v>
      </c>
      <c r="AL49" s="821"/>
      <c r="AM49" s="822"/>
      <c r="AN49" s="370"/>
      <c r="AO49" s="423"/>
      <c r="AP49" s="407"/>
      <c r="AQ49" s="407"/>
      <c r="AR49"/>
      <c r="AS49"/>
      <c r="AT49"/>
      <c r="AU49"/>
      <c r="AV49"/>
      <c r="AW49"/>
    </row>
    <row r="50" spans="1:49" ht="34.799999999999997" customHeight="1" thickBot="1" x14ac:dyDescent="0.25">
      <c r="A50" s="48"/>
      <c r="B50" s="1201" t="s">
        <v>393</v>
      </c>
      <c r="C50" s="1202"/>
      <c r="D50" s="280" t="s">
        <v>350</v>
      </c>
      <c r="E50" s="640" t="str">
        <f>IF(ISNUMBER(G49),ROUNDDOWN(MIN(G49,G14),-3),IF(ISNUMBER(I49),ROUNDDOWN(MIN(I49,G14),-3),IF(ISNUMBER(L49),ROUNDDOWN(MIN(L49,G14),-3),IF(ISNUMBER(O49),ROUNDDOWN(MIN(O49,G14),-3),""))))</f>
        <v/>
      </c>
      <c r="F50" s="640"/>
      <c r="G50" s="640"/>
      <c r="H50" s="641"/>
      <c r="I50" s="281" t="s">
        <v>1</v>
      </c>
      <c r="J50" s="642" t="s">
        <v>443</v>
      </c>
      <c r="K50" s="642"/>
      <c r="L50" s="642"/>
      <c r="M50" s="642"/>
      <c r="N50" s="642"/>
      <c r="O50" s="642"/>
      <c r="P50" s="642"/>
      <c r="Q50" s="643"/>
      <c r="R50" s="49"/>
      <c r="S50" s="30"/>
      <c r="T50" s="27"/>
      <c r="U50" s="407"/>
      <c r="V50" s="462"/>
      <c r="W50" s="824" t="s">
        <v>44</v>
      </c>
      <c r="X50" s="825"/>
      <c r="Y50" s="505" t="s">
        <v>350</v>
      </c>
      <c r="Z50" s="813">
        <v>612000</v>
      </c>
      <c r="AA50" s="813"/>
      <c r="AB50" s="813"/>
      <c r="AC50" s="814"/>
      <c r="AD50" s="506" t="s">
        <v>1</v>
      </c>
      <c r="AE50" s="815" t="s">
        <v>351</v>
      </c>
      <c r="AF50" s="816"/>
      <c r="AG50" s="816"/>
      <c r="AH50" s="816"/>
      <c r="AI50" s="816"/>
      <c r="AJ50" s="816"/>
      <c r="AK50" s="816"/>
      <c r="AL50" s="816"/>
      <c r="AM50" s="507"/>
      <c r="AN50" s="464"/>
      <c r="AO50" s="423"/>
      <c r="AP50" s="407"/>
      <c r="AQ50" s="407"/>
      <c r="AR50"/>
      <c r="AS50"/>
      <c r="AT50"/>
      <c r="AU50"/>
      <c r="AV50"/>
      <c r="AW50"/>
    </row>
    <row r="51" spans="1:49" ht="25.05" customHeight="1" thickBot="1" x14ac:dyDescent="0.6">
      <c r="A51" s="21"/>
      <c r="B51" s="63" t="s">
        <v>382</v>
      </c>
      <c r="C51" s="26"/>
      <c r="D51" s="26"/>
      <c r="G51" s="26"/>
      <c r="H51" s="26"/>
      <c r="I51" s="26"/>
      <c r="J51" s="26"/>
      <c r="K51" s="26"/>
      <c r="L51" s="26"/>
      <c r="M51" s="26"/>
      <c r="N51" s="26"/>
      <c r="O51" s="26"/>
      <c r="P51" s="47"/>
      <c r="Q51" s="64"/>
      <c r="R51" s="26"/>
      <c r="S51" s="30"/>
      <c r="T51" s="27"/>
      <c r="U51" s="407"/>
      <c r="V51" s="408"/>
      <c r="W51" s="454" t="s">
        <v>383</v>
      </c>
      <c r="X51" s="370"/>
      <c r="Y51" s="370"/>
      <c r="Z51" s="370"/>
      <c r="AA51" s="370"/>
      <c r="AB51" s="370"/>
      <c r="AC51" s="370"/>
      <c r="AD51" s="370"/>
      <c r="AE51" s="370"/>
      <c r="AF51" s="370"/>
      <c r="AG51" s="370"/>
      <c r="AH51" s="370"/>
      <c r="AI51" s="370"/>
      <c r="AJ51" s="370"/>
      <c r="AK51" s="370"/>
      <c r="AL51" s="458"/>
      <c r="AM51" s="508"/>
      <c r="AN51" s="370"/>
      <c r="AO51" s="423"/>
      <c r="AP51" s="407"/>
      <c r="AQ51" s="407"/>
      <c r="AR51"/>
      <c r="AS51"/>
      <c r="AT51"/>
      <c r="AU51"/>
      <c r="AV51"/>
      <c r="AW51"/>
    </row>
    <row r="52" spans="1:49" s="14" customFormat="1" ht="27" customHeight="1" thickBot="1" x14ac:dyDescent="0.25">
      <c r="A52" s="48"/>
      <c r="B52" s="1203" t="s">
        <v>459</v>
      </c>
      <c r="C52" s="1204"/>
      <c r="D52" s="282" t="s">
        <v>17</v>
      </c>
      <c r="E52" s="1123" t="s">
        <v>8</v>
      </c>
      <c r="F52" s="1124"/>
      <c r="G52" s="1124"/>
      <c r="H52" s="1125"/>
      <c r="I52" s="1247" t="s">
        <v>16</v>
      </c>
      <c r="J52" s="1245"/>
      <c r="K52" s="1245"/>
      <c r="L52" s="1248"/>
      <c r="M52" s="1123" t="s">
        <v>15</v>
      </c>
      <c r="N52" s="1245"/>
      <c r="O52" s="1245"/>
      <c r="P52" s="1245"/>
      <c r="Q52" s="1246"/>
      <c r="R52" s="49"/>
      <c r="S52" s="108"/>
      <c r="T52" s="109"/>
      <c r="U52" s="509"/>
      <c r="V52" s="462"/>
      <c r="W52" s="726" t="s">
        <v>459</v>
      </c>
      <c r="X52" s="727"/>
      <c r="Y52" s="510" t="s">
        <v>17</v>
      </c>
      <c r="Z52" s="772" t="s">
        <v>8</v>
      </c>
      <c r="AA52" s="773"/>
      <c r="AB52" s="773"/>
      <c r="AC52" s="773"/>
      <c r="AD52" s="774"/>
      <c r="AE52" s="919" t="s">
        <v>16</v>
      </c>
      <c r="AF52" s="920"/>
      <c r="AG52" s="920"/>
      <c r="AH52" s="775"/>
      <c r="AI52" s="772" t="s">
        <v>15</v>
      </c>
      <c r="AJ52" s="920"/>
      <c r="AK52" s="920"/>
      <c r="AL52" s="920"/>
      <c r="AM52" s="775"/>
      <c r="AN52" s="464"/>
      <c r="AO52" s="511"/>
      <c r="AP52" s="509"/>
      <c r="AQ52" s="509"/>
      <c r="AR52" s="512"/>
      <c r="AS52" s="512"/>
      <c r="AT52" s="512"/>
      <c r="AU52" s="512"/>
      <c r="AV52" s="512"/>
      <c r="AW52" s="512"/>
    </row>
    <row r="53" spans="1:49" s="14" customFormat="1" ht="27" customHeight="1" x14ac:dyDescent="0.2">
      <c r="A53" s="48"/>
      <c r="B53" s="1205"/>
      <c r="C53" s="1206"/>
      <c r="D53" s="98">
        <v>1</v>
      </c>
      <c r="E53" s="1037"/>
      <c r="F53" s="1038"/>
      <c r="G53" s="1038"/>
      <c r="H53" s="1039"/>
      <c r="I53" s="1036" t="str">
        <f>IF($E53&lt;&gt;"",VLOOKUP($E53,形状一覧!$B$3:$C$129,2,0),"")</f>
        <v/>
      </c>
      <c r="J53" s="1036"/>
      <c r="K53" s="96" t="s">
        <v>14</v>
      </c>
      <c r="L53" s="225" t="s">
        <v>13</v>
      </c>
      <c r="M53" s="318"/>
      <c r="N53" s="100" t="s">
        <v>12</v>
      </c>
      <c r="O53" s="99" t="s">
        <v>11</v>
      </c>
      <c r="P53" s="383" t="str">
        <f t="shared" ref="P53:P57" si="4">IF(AND(ISNUMBER(I53)*1,ISNUMBER(M53)*1),I53*M53,"")</f>
        <v/>
      </c>
      <c r="Q53" s="283" t="s">
        <v>10</v>
      </c>
      <c r="R53" s="49"/>
      <c r="S53" s="108"/>
      <c r="T53" s="109"/>
      <c r="U53" s="509"/>
      <c r="V53" s="462"/>
      <c r="W53" s="728"/>
      <c r="X53" s="729"/>
      <c r="Y53" s="470">
        <v>1</v>
      </c>
      <c r="Z53" s="750" t="s">
        <v>107</v>
      </c>
      <c r="AA53" s="751"/>
      <c r="AB53" s="751"/>
      <c r="AC53" s="751"/>
      <c r="AD53" s="752"/>
      <c r="AE53" s="717">
        <f>IF($Z53&lt;&gt;"",VLOOKUP($Z53,形状一覧!$B$3:$C$129,2,0),"")</f>
        <v>46</v>
      </c>
      <c r="AF53" s="717"/>
      <c r="AG53" s="471" t="s">
        <v>14</v>
      </c>
      <c r="AH53" s="472" t="s">
        <v>13</v>
      </c>
      <c r="AI53" s="513">
        <v>1</v>
      </c>
      <c r="AJ53" s="474" t="s">
        <v>12</v>
      </c>
      <c r="AK53" s="475" t="s">
        <v>11</v>
      </c>
      <c r="AL53" s="514">
        <f t="shared" ref="AL53:AL57" si="5">IF(AND(ISNUMBER(AE53)*1,ISNUMBER(AI53)*1),AE53*AI53,"")</f>
        <v>46</v>
      </c>
      <c r="AM53" s="477" t="s">
        <v>10</v>
      </c>
      <c r="AN53" s="464"/>
      <c r="AO53" s="511"/>
      <c r="AP53" s="509"/>
      <c r="AQ53" s="509"/>
      <c r="AR53" s="512"/>
      <c r="AS53" s="512"/>
      <c r="AT53" s="512"/>
      <c r="AU53" s="512"/>
      <c r="AV53" s="512"/>
      <c r="AW53" s="512"/>
    </row>
    <row r="54" spans="1:49" s="14" customFormat="1" ht="27" customHeight="1" x14ac:dyDescent="0.2">
      <c r="A54" s="48"/>
      <c r="B54" s="1205"/>
      <c r="C54" s="1206"/>
      <c r="D54" s="98">
        <v>2</v>
      </c>
      <c r="E54" s="1025"/>
      <c r="F54" s="1026"/>
      <c r="G54" s="1026"/>
      <c r="H54" s="1027"/>
      <c r="I54" s="1036" t="str">
        <f>IF($E54&lt;&gt;"",VLOOKUP($E54,形状一覧!$B$3:$C$129,2,0),"")</f>
        <v/>
      </c>
      <c r="J54" s="1036"/>
      <c r="K54" s="96" t="s">
        <v>14</v>
      </c>
      <c r="L54" s="225" t="s">
        <v>13</v>
      </c>
      <c r="M54" s="319"/>
      <c r="N54" s="100" t="s">
        <v>12</v>
      </c>
      <c r="O54" s="99" t="s">
        <v>11</v>
      </c>
      <c r="P54" s="383" t="str">
        <f t="shared" si="4"/>
        <v/>
      </c>
      <c r="Q54" s="283" t="s">
        <v>10</v>
      </c>
      <c r="R54" s="49"/>
      <c r="S54" s="108"/>
      <c r="T54" s="109"/>
      <c r="U54" s="509"/>
      <c r="V54" s="462"/>
      <c r="W54" s="728"/>
      <c r="X54" s="729"/>
      <c r="Y54" s="470">
        <v>2</v>
      </c>
      <c r="Z54" s="714"/>
      <c r="AA54" s="715"/>
      <c r="AB54" s="715"/>
      <c r="AC54" s="715"/>
      <c r="AD54" s="716"/>
      <c r="AE54" s="717" t="str">
        <f>IF($E54&lt;&gt;"",VLOOKUP($E54,形状一覧!$B$3:$C$129,2,0),"")</f>
        <v/>
      </c>
      <c r="AF54" s="717"/>
      <c r="AG54" s="471" t="s">
        <v>14</v>
      </c>
      <c r="AH54" s="472" t="s">
        <v>13</v>
      </c>
      <c r="AI54" s="515"/>
      <c r="AJ54" s="474" t="s">
        <v>12</v>
      </c>
      <c r="AK54" s="475" t="s">
        <v>11</v>
      </c>
      <c r="AL54" s="514" t="str">
        <f t="shared" si="5"/>
        <v/>
      </c>
      <c r="AM54" s="477" t="s">
        <v>10</v>
      </c>
      <c r="AN54" s="464"/>
      <c r="AO54" s="511"/>
      <c r="AP54" s="509"/>
      <c r="AQ54" s="509"/>
      <c r="AR54" s="512"/>
      <c r="AS54" s="512"/>
      <c r="AT54" s="512"/>
      <c r="AU54" s="512"/>
      <c r="AV54" s="512"/>
      <c r="AW54" s="512"/>
    </row>
    <row r="55" spans="1:49" s="14" customFormat="1" ht="27" customHeight="1" x14ac:dyDescent="0.2">
      <c r="A55" s="48"/>
      <c r="B55" s="1205"/>
      <c r="C55" s="1206"/>
      <c r="D55" s="98">
        <v>3</v>
      </c>
      <c r="E55" s="1025"/>
      <c r="F55" s="1026"/>
      <c r="G55" s="1026"/>
      <c r="H55" s="1027"/>
      <c r="I55" s="1036" t="str">
        <f>IF($E55&lt;&gt;"",VLOOKUP($E55,形状一覧!$B$3:$C$129,2,0),"")</f>
        <v/>
      </c>
      <c r="J55" s="1036"/>
      <c r="K55" s="96" t="s">
        <v>14</v>
      </c>
      <c r="L55" s="225" t="s">
        <v>13</v>
      </c>
      <c r="M55" s="319"/>
      <c r="N55" s="100" t="s">
        <v>12</v>
      </c>
      <c r="O55" s="99" t="s">
        <v>11</v>
      </c>
      <c r="P55" s="383" t="str">
        <f t="shared" si="4"/>
        <v/>
      </c>
      <c r="Q55" s="283" t="s">
        <v>10</v>
      </c>
      <c r="R55" s="49"/>
      <c r="S55" s="108"/>
      <c r="T55" s="109"/>
      <c r="U55" s="509"/>
      <c r="V55" s="462"/>
      <c r="W55" s="728"/>
      <c r="X55" s="729"/>
      <c r="Y55" s="470">
        <v>3</v>
      </c>
      <c r="Z55" s="714"/>
      <c r="AA55" s="715"/>
      <c r="AB55" s="715"/>
      <c r="AC55" s="715"/>
      <c r="AD55" s="716"/>
      <c r="AE55" s="717" t="str">
        <f>IF($E55&lt;&gt;"",VLOOKUP($E55,形状一覧!$B$3:$C$129,2,0),"")</f>
        <v/>
      </c>
      <c r="AF55" s="717"/>
      <c r="AG55" s="471" t="s">
        <v>14</v>
      </c>
      <c r="AH55" s="472" t="s">
        <v>13</v>
      </c>
      <c r="AI55" s="515"/>
      <c r="AJ55" s="474" t="s">
        <v>12</v>
      </c>
      <c r="AK55" s="475" t="s">
        <v>11</v>
      </c>
      <c r="AL55" s="514" t="str">
        <f t="shared" si="5"/>
        <v/>
      </c>
      <c r="AM55" s="477" t="s">
        <v>10</v>
      </c>
      <c r="AN55" s="464"/>
      <c r="AO55" s="511"/>
      <c r="AP55" s="509"/>
      <c r="AQ55" s="509"/>
      <c r="AR55" s="512"/>
      <c r="AS55" s="512"/>
      <c r="AT55" s="512"/>
      <c r="AU55" s="512"/>
      <c r="AV55" s="512"/>
      <c r="AW55" s="512"/>
    </row>
    <row r="56" spans="1:49" s="14" customFormat="1" ht="27" customHeight="1" x14ac:dyDescent="0.2">
      <c r="A56" s="48"/>
      <c r="B56" s="1205"/>
      <c r="C56" s="1206"/>
      <c r="D56" s="98">
        <v>4</v>
      </c>
      <c r="E56" s="1025"/>
      <c r="F56" s="1026"/>
      <c r="G56" s="1026"/>
      <c r="H56" s="1027"/>
      <c r="I56" s="1036" t="str">
        <f>IF($E56&lt;&gt;"",VLOOKUP($E56,形状一覧!$B$3:$C$129,2,0),"")</f>
        <v/>
      </c>
      <c r="J56" s="1036"/>
      <c r="K56" s="96" t="s">
        <v>14</v>
      </c>
      <c r="L56" s="225" t="s">
        <v>13</v>
      </c>
      <c r="M56" s="319"/>
      <c r="N56" s="100" t="s">
        <v>12</v>
      </c>
      <c r="O56" s="99" t="s">
        <v>11</v>
      </c>
      <c r="P56" s="383" t="str">
        <f t="shared" si="4"/>
        <v/>
      </c>
      <c r="Q56" s="283" t="s">
        <v>10</v>
      </c>
      <c r="R56" s="49"/>
      <c r="S56" s="108"/>
      <c r="T56" s="109"/>
      <c r="U56" s="509"/>
      <c r="V56" s="462"/>
      <c r="W56" s="728"/>
      <c r="X56" s="729"/>
      <c r="Y56" s="470">
        <v>4</v>
      </c>
      <c r="Z56" s="714"/>
      <c r="AA56" s="715"/>
      <c r="AB56" s="715"/>
      <c r="AC56" s="715"/>
      <c r="AD56" s="716"/>
      <c r="AE56" s="717" t="str">
        <f>IF($E56&lt;&gt;"",VLOOKUP($E56,形状一覧!$B$3:$C$129,2,0),"")</f>
        <v/>
      </c>
      <c r="AF56" s="717"/>
      <c r="AG56" s="471" t="s">
        <v>14</v>
      </c>
      <c r="AH56" s="472" t="s">
        <v>13</v>
      </c>
      <c r="AI56" s="515"/>
      <c r="AJ56" s="474" t="s">
        <v>12</v>
      </c>
      <c r="AK56" s="475" t="s">
        <v>11</v>
      </c>
      <c r="AL56" s="514" t="str">
        <f t="shared" si="5"/>
        <v/>
      </c>
      <c r="AM56" s="477" t="s">
        <v>10</v>
      </c>
      <c r="AN56" s="464"/>
      <c r="AO56" s="511"/>
      <c r="AP56" s="509"/>
      <c r="AQ56" s="509"/>
      <c r="AR56" s="512"/>
      <c r="AS56" s="512"/>
      <c r="AT56" s="512"/>
      <c r="AU56" s="512"/>
      <c r="AV56" s="512"/>
      <c r="AW56" s="512"/>
    </row>
    <row r="57" spans="1:49" s="14" customFormat="1" ht="27" customHeight="1" thickBot="1" x14ac:dyDescent="0.25">
      <c r="A57" s="48"/>
      <c r="B57" s="1205"/>
      <c r="C57" s="1206"/>
      <c r="D57" s="98">
        <v>5</v>
      </c>
      <c r="E57" s="1030"/>
      <c r="F57" s="1031"/>
      <c r="G57" s="1031"/>
      <c r="H57" s="1032"/>
      <c r="I57" s="1036" t="str">
        <f>IF($E57&lt;&gt;"",VLOOKUP($E57,形状一覧!$B$3:$C$129,2,0),"")</f>
        <v/>
      </c>
      <c r="J57" s="1036"/>
      <c r="K57" s="96" t="s">
        <v>14</v>
      </c>
      <c r="L57" s="225" t="s">
        <v>13</v>
      </c>
      <c r="M57" s="320"/>
      <c r="N57" s="100" t="s">
        <v>12</v>
      </c>
      <c r="O57" s="99" t="s">
        <v>11</v>
      </c>
      <c r="P57" s="383" t="str">
        <f t="shared" si="4"/>
        <v/>
      </c>
      <c r="Q57" s="283" t="s">
        <v>10</v>
      </c>
      <c r="R57" s="49"/>
      <c r="S57" s="108"/>
      <c r="T57" s="109"/>
      <c r="U57" s="509"/>
      <c r="V57" s="462"/>
      <c r="W57" s="728"/>
      <c r="X57" s="729"/>
      <c r="Y57" s="470">
        <v>5</v>
      </c>
      <c r="Z57" s="718"/>
      <c r="AA57" s="719"/>
      <c r="AB57" s="719"/>
      <c r="AC57" s="719"/>
      <c r="AD57" s="720"/>
      <c r="AE57" s="717" t="str">
        <f>IF($E57&lt;&gt;"",VLOOKUP($E57,形状一覧!$B$3:$C$129,2,0),"")</f>
        <v/>
      </c>
      <c r="AF57" s="717"/>
      <c r="AG57" s="471" t="s">
        <v>14</v>
      </c>
      <c r="AH57" s="472" t="s">
        <v>13</v>
      </c>
      <c r="AI57" s="516"/>
      <c r="AJ57" s="474" t="s">
        <v>12</v>
      </c>
      <c r="AK57" s="475" t="s">
        <v>11</v>
      </c>
      <c r="AL57" s="514" t="str">
        <f t="shared" si="5"/>
        <v/>
      </c>
      <c r="AM57" s="477" t="s">
        <v>10</v>
      </c>
      <c r="AN57" s="464"/>
      <c r="AO57" s="511"/>
      <c r="AP57" s="509"/>
      <c r="AQ57" s="509"/>
      <c r="AR57" s="512"/>
      <c r="AS57" s="512"/>
      <c r="AT57" s="512"/>
      <c r="AU57" s="512"/>
      <c r="AV57" s="512"/>
      <c r="AW57" s="512"/>
    </row>
    <row r="58" spans="1:49" s="14" customFormat="1" ht="27" customHeight="1" thickBot="1" x14ac:dyDescent="0.25">
      <c r="A58" s="48"/>
      <c r="B58" s="1205"/>
      <c r="C58" s="1206"/>
      <c r="D58" s="113"/>
      <c r="E58" s="115"/>
      <c r="F58" s="115"/>
      <c r="G58" s="115"/>
      <c r="H58" s="115"/>
      <c r="I58" s="116"/>
      <c r="J58" s="116"/>
      <c r="K58" s="117"/>
      <c r="L58" s="96"/>
      <c r="M58" s="1033" t="s">
        <v>285</v>
      </c>
      <c r="N58" s="1034"/>
      <c r="O58" s="1035"/>
      <c r="P58" s="384" t="str">
        <f>IF(SUM(P53:P57)&lt;&gt;0,SUM(P53:P57),"")</f>
        <v/>
      </c>
      <c r="Q58" s="284" t="s">
        <v>14</v>
      </c>
      <c r="R58" s="49"/>
      <c r="S58" s="108"/>
      <c r="T58" s="109"/>
      <c r="U58" s="509"/>
      <c r="V58" s="462"/>
      <c r="W58" s="728"/>
      <c r="X58" s="729"/>
      <c r="Y58" s="517"/>
      <c r="Z58" s="518"/>
      <c r="AA58" s="518"/>
      <c r="AB58" s="518"/>
      <c r="AC58" s="518"/>
      <c r="AD58" s="518"/>
      <c r="AE58" s="519"/>
      <c r="AF58" s="520"/>
      <c r="AG58" s="471"/>
      <c r="AH58" s="471"/>
      <c r="AI58" s="721" t="s">
        <v>285</v>
      </c>
      <c r="AJ58" s="722"/>
      <c r="AK58" s="723"/>
      <c r="AL58" s="521">
        <f>IF(SUM(AL53:AL57)&lt;&gt;0,SUM(AL53:AL57),"")</f>
        <v>46</v>
      </c>
      <c r="AM58" s="467" t="s">
        <v>14</v>
      </c>
      <c r="AN58" s="464"/>
      <c r="AO58" s="511"/>
      <c r="AP58" s="509"/>
      <c r="AQ58" s="509"/>
      <c r="AR58" s="512"/>
      <c r="AS58" s="512"/>
      <c r="AT58" s="512"/>
      <c r="AU58" s="512"/>
      <c r="AV58" s="512"/>
      <c r="AW58" s="512"/>
    </row>
    <row r="59" spans="1:49" s="52" customFormat="1" ht="27" customHeight="1" thickBot="1" x14ac:dyDescent="0.25">
      <c r="A59" s="48"/>
      <c r="B59" s="1205"/>
      <c r="C59" s="1206"/>
      <c r="D59" s="103" t="s">
        <v>43</v>
      </c>
      <c r="E59" s="1121" t="str">
        <f>IF(P58&lt;&gt;"",P58/1000,"")</f>
        <v/>
      </c>
      <c r="F59" s="1122"/>
      <c r="G59" s="1122"/>
      <c r="H59" s="1122"/>
      <c r="I59" s="105" t="s">
        <v>0</v>
      </c>
      <c r="J59" s="106"/>
      <c r="K59" s="746" t="s">
        <v>23</v>
      </c>
      <c r="L59" s="746"/>
      <c r="M59" s="746"/>
      <c r="N59" s="746"/>
      <c r="O59" s="746"/>
      <c r="P59" s="746"/>
      <c r="Q59" s="747"/>
      <c r="R59" s="49"/>
      <c r="S59" s="50"/>
      <c r="T59" s="51"/>
      <c r="U59" s="465"/>
      <c r="V59" s="462"/>
      <c r="W59" s="728"/>
      <c r="X59" s="730"/>
      <c r="Y59" s="522" t="s">
        <v>87</v>
      </c>
      <c r="Z59" s="733">
        <f>IF(AL58/1000&lt;&gt;0,AL58/1000,"")</f>
        <v>4.5999999999999999E-2</v>
      </c>
      <c r="AA59" s="734"/>
      <c r="AB59" s="734"/>
      <c r="AC59" s="734"/>
      <c r="AD59" s="734"/>
      <c r="AE59" s="494" t="s">
        <v>0</v>
      </c>
      <c r="AF59" s="495"/>
      <c r="AG59" s="735" t="s">
        <v>23</v>
      </c>
      <c r="AH59" s="735"/>
      <c r="AI59" s="735"/>
      <c r="AJ59" s="735"/>
      <c r="AK59" s="735"/>
      <c r="AL59" s="735"/>
      <c r="AM59" s="736"/>
      <c r="AN59" s="464"/>
      <c r="AO59" s="468"/>
      <c r="AP59" s="465"/>
      <c r="AQ59" s="465"/>
      <c r="AR59" s="469"/>
      <c r="AS59" s="469"/>
      <c r="AT59" s="469"/>
      <c r="AU59" s="469"/>
      <c r="AV59" s="469"/>
      <c r="AW59" s="469"/>
    </row>
    <row r="60" spans="1:49" s="14" customFormat="1" ht="27" customHeight="1" x14ac:dyDescent="0.2">
      <c r="A60" s="48"/>
      <c r="B60" s="1207"/>
      <c r="C60" s="1208"/>
      <c r="D60" s="119" t="s">
        <v>311</v>
      </c>
      <c r="E60" s="1043" t="s">
        <v>219</v>
      </c>
      <c r="F60" s="1044"/>
      <c r="G60" s="1044"/>
      <c r="H60" s="120" t="s">
        <v>11</v>
      </c>
      <c r="I60" s="121" t="s">
        <v>298</v>
      </c>
      <c r="J60" s="121"/>
      <c r="K60" s="121"/>
      <c r="L60" s="121"/>
      <c r="M60" s="1028" t="str">
        <f>IFERROR(IF(ISNUMBER(P58),IF(SUM(E59,E68)/E33&gt;1,"モジュールオーバー",ROUND(E37*E59/E33,3)),""),"入力不足")</f>
        <v/>
      </c>
      <c r="N60" s="1029"/>
      <c r="O60" s="1029"/>
      <c r="P60" s="1029"/>
      <c r="Q60" s="285" t="s">
        <v>28</v>
      </c>
      <c r="R60" s="49"/>
      <c r="S60" s="108"/>
      <c r="T60" s="109"/>
      <c r="U60" s="509"/>
      <c r="V60" s="462"/>
      <c r="W60" s="731"/>
      <c r="X60" s="732"/>
      <c r="Y60" s="523" t="s">
        <v>311</v>
      </c>
      <c r="Z60" s="524" t="s">
        <v>219</v>
      </c>
      <c r="AA60" s="524"/>
      <c r="AB60" s="524"/>
      <c r="AC60" s="524"/>
      <c r="AD60" s="524" t="s">
        <v>11</v>
      </c>
      <c r="AE60" s="525" t="s">
        <v>297</v>
      </c>
      <c r="AF60" s="526"/>
      <c r="AG60" s="526"/>
      <c r="AH60" s="526"/>
      <c r="AI60" s="724">
        <f>IFERROR( ROUND(Z37*AL58/AL32,3),"")</f>
        <v>4.5999999999999999E-2</v>
      </c>
      <c r="AJ60" s="725"/>
      <c r="AK60" s="725"/>
      <c r="AL60" s="725"/>
      <c r="AM60" s="527" t="s">
        <v>28</v>
      </c>
      <c r="AN60" s="528"/>
      <c r="AO60" s="511"/>
      <c r="AP60" s="509"/>
      <c r="AQ60" s="509"/>
      <c r="AR60" s="512"/>
      <c r="AS60" s="512"/>
      <c r="AT60" s="512"/>
      <c r="AU60" s="512"/>
      <c r="AV60" s="512"/>
      <c r="AW60" s="512"/>
    </row>
    <row r="61" spans="1:49" ht="27" customHeight="1" thickBot="1" x14ac:dyDescent="0.25">
      <c r="A61" s="48"/>
      <c r="B61" s="1209" t="s">
        <v>460</v>
      </c>
      <c r="C61" s="1210"/>
      <c r="D61" s="95" t="s">
        <v>17</v>
      </c>
      <c r="E61" s="656" t="s">
        <v>8</v>
      </c>
      <c r="F61" s="658"/>
      <c r="G61" s="658"/>
      <c r="H61" s="659"/>
      <c r="I61" s="1048" t="s">
        <v>16</v>
      </c>
      <c r="J61" s="1049"/>
      <c r="K61" s="1049"/>
      <c r="L61" s="1050"/>
      <c r="M61" s="656" t="s">
        <v>15</v>
      </c>
      <c r="N61" s="1049"/>
      <c r="O61" s="1049"/>
      <c r="P61" s="1049"/>
      <c r="Q61" s="657"/>
      <c r="R61" s="49"/>
      <c r="S61" s="30"/>
      <c r="T61" s="27"/>
      <c r="U61" s="407"/>
      <c r="V61" s="462"/>
      <c r="W61" s="726" t="s">
        <v>460</v>
      </c>
      <c r="X61" s="727"/>
      <c r="Y61" s="510" t="s">
        <v>17</v>
      </c>
      <c r="Z61" s="772" t="s">
        <v>8</v>
      </c>
      <c r="AA61" s="773"/>
      <c r="AB61" s="773"/>
      <c r="AC61" s="773"/>
      <c r="AD61" s="774"/>
      <c r="AE61" s="919" t="s">
        <v>16</v>
      </c>
      <c r="AF61" s="920"/>
      <c r="AG61" s="920"/>
      <c r="AH61" s="775"/>
      <c r="AI61" s="772" t="s">
        <v>15</v>
      </c>
      <c r="AJ61" s="920"/>
      <c r="AK61" s="920"/>
      <c r="AL61" s="920"/>
      <c r="AM61" s="775"/>
      <c r="AN61" s="464"/>
      <c r="AO61" s="423"/>
      <c r="AP61" s="407"/>
      <c r="AQ61" s="407"/>
      <c r="AR61"/>
      <c r="AS61"/>
      <c r="AT61"/>
      <c r="AU61"/>
      <c r="AV61"/>
      <c r="AW61"/>
    </row>
    <row r="62" spans="1:49" ht="27" customHeight="1" x14ac:dyDescent="0.2">
      <c r="A62" s="21"/>
      <c r="B62" s="1205"/>
      <c r="C62" s="1206"/>
      <c r="D62" s="98">
        <v>1</v>
      </c>
      <c r="E62" s="1037"/>
      <c r="F62" s="1038"/>
      <c r="G62" s="1038"/>
      <c r="H62" s="1039"/>
      <c r="I62" s="1036" t="str">
        <f>IF($E62&lt;&gt;"",VLOOKUP($E62,形状一覧!$B$3:$C$129,2,0),"")</f>
        <v/>
      </c>
      <c r="J62" s="1036"/>
      <c r="K62" s="96" t="s">
        <v>14</v>
      </c>
      <c r="L62" s="225" t="s">
        <v>13</v>
      </c>
      <c r="M62" s="318"/>
      <c r="N62" s="100" t="s">
        <v>12</v>
      </c>
      <c r="O62" s="99" t="s">
        <v>11</v>
      </c>
      <c r="P62" s="385" t="str">
        <f>IF($E62&lt;&gt;"",IF(AND($S$7=1,OR(COUNTIF($E62,"東洋アルミニウム*"),COUNTIF($E62,"ネクストエナジー*"))),"既存のみ",I62*M62),"")</f>
        <v/>
      </c>
      <c r="Q62" s="283" t="s">
        <v>10</v>
      </c>
      <c r="R62" s="49"/>
      <c r="S62" s="30"/>
      <c r="T62" s="27"/>
      <c r="U62" s="407"/>
      <c r="V62" s="408"/>
      <c r="W62" s="728"/>
      <c r="X62" s="729"/>
      <c r="Y62" s="470">
        <v>1</v>
      </c>
      <c r="Z62" s="750" t="s">
        <v>148</v>
      </c>
      <c r="AA62" s="751"/>
      <c r="AB62" s="751"/>
      <c r="AC62" s="751"/>
      <c r="AD62" s="752"/>
      <c r="AE62" s="717" t="str">
        <f>IF($E62&lt;&gt;"",VLOOKUP($E62,形状一覧!$B$3:$C$129,2,0),"")</f>
        <v/>
      </c>
      <c r="AF62" s="717"/>
      <c r="AG62" s="471" t="s">
        <v>14</v>
      </c>
      <c r="AH62" s="472" t="s">
        <v>13</v>
      </c>
      <c r="AI62" s="529">
        <v>1</v>
      </c>
      <c r="AJ62" s="474" t="s">
        <v>12</v>
      </c>
      <c r="AK62" s="475" t="s">
        <v>11</v>
      </c>
      <c r="AL62" s="530" t="str">
        <f>IF($E62&lt;&gt;"",IF(AND($S$7=1,OR(COUNTIF($E62,"東洋アルミニウム*"),COUNTIF($E62,"ネクストエナジー*"))),"既存のみ",AE62*AI62),"")</f>
        <v/>
      </c>
      <c r="AM62" s="477" t="s">
        <v>10</v>
      </c>
      <c r="AN62" s="464"/>
      <c r="AO62" s="423"/>
      <c r="AP62" s="407"/>
      <c r="AQ62" s="407"/>
      <c r="AR62"/>
      <c r="AS62"/>
      <c r="AT62"/>
      <c r="AU62"/>
      <c r="AV62"/>
      <c r="AW62"/>
    </row>
    <row r="63" spans="1:49" ht="27" customHeight="1" x14ac:dyDescent="0.2">
      <c r="A63" s="21"/>
      <c r="B63" s="1205"/>
      <c r="C63" s="1206"/>
      <c r="D63" s="98">
        <v>2</v>
      </c>
      <c r="E63" s="1025"/>
      <c r="F63" s="1026"/>
      <c r="G63" s="1026"/>
      <c r="H63" s="1027"/>
      <c r="I63" s="1036" t="str">
        <f>IF($E63&lt;&gt;"",VLOOKUP($E63,形状一覧!$B$3:$C$129,2,0),"")</f>
        <v/>
      </c>
      <c r="J63" s="1036"/>
      <c r="K63" s="96" t="s">
        <v>14</v>
      </c>
      <c r="L63" s="225" t="s">
        <v>13</v>
      </c>
      <c r="M63" s="319"/>
      <c r="N63" s="100" t="s">
        <v>12</v>
      </c>
      <c r="O63" s="99" t="s">
        <v>11</v>
      </c>
      <c r="P63" s="385" t="str">
        <f>IF($E63&lt;&gt;"",IF(AND($S$7=1,OR(COUNTIF($E63,"東洋アルミニウム*"),COUNTIF($E63,"ネクストエナジー*"))),"既存のみ",I63*M63),"")</f>
        <v/>
      </c>
      <c r="Q63" s="283" t="s">
        <v>10</v>
      </c>
      <c r="R63" s="49"/>
      <c r="S63" s="30"/>
      <c r="T63" s="27"/>
      <c r="U63" s="407"/>
      <c r="V63" s="408"/>
      <c r="W63" s="728"/>
      <c r="X63" s="729"/>
      <c r="Y63" s="470">
        <v>2</v>
      </c>
      <c r="Z63" s="714"/>
      <c r="AA63" s="715"/>
      <c r="AB63" s="715"/>
      <c r="AC63" s="715"/>
      <c r="AD63" s="716"/>
      <c r="AE63" s="717" t="str">
        <f>IF($E63&lt;&gt;"",VLOOKUP($E63,形状一覧!$B$3:$C$129,2,0),"")</f>
        <v/>
      </c>
      <c r="AF63" s="717"/>
      <c r="AG63" s="471" t="s">
        <v>14</v>
      </c>
      <c r="AH63" s="472" t="s">
        <v>13</v>
      </c>
      <c r="AI63" s="515"/>
      <c r="AJ63" s="474" t="s">
        <v>12</v>
      </c>
      <c r="AK63" s="475" t="s">
        <v>11</v>
      </c>
      <c r="AL63" s="530" t="str">
        <f>IF($E63&lt;&gt;"",IF(AND($S$7=1,OR(COUNTIF($E63,"東洋アルミニウム*"),COUNTIF($E63,"ネクストエナジー*"))),"既存のみ",AE63*AI63),"")</f>
        <v/>
      </c>
      <c r="AM63" s="477" t="s">
        <v>10</v>
      </c>
      <c r="AN63" s="464"/>
      <c r="AO63" s="423"/>
      <c r="AP63" s="407"/>
      <c r="AQ63" s="407"/>
      <c r="AR63"/>
      <c r="AS63"/>
      <c r="AT63"/>
      <c r="AU63"/>
      <c r="AV63"/>
      <c r="AW63"/>
    </row>
    <row r="64" spans="1:49" ht="27" customHeight="1" x14ac:dyDescent="0.2">
      <c r="A64" s="21"/>
      <c r="B64" s="1205"/>
      <c r="C64" s="1206"/>
      <c r="D64" s="98">
        <v>3</v>
      </c>
      <c r="E64" s="1025"/>
      <c r="F64" s="1026"/>
      <c r="G64" s="1026"/>
      <c r="H64" s="1027"/>
      <c r="I64" s="1036" t="str">
        <f>IF($E64&lt;&gt;"",VLOOKUP($E64,形状一覧!$B$3:$C$129,2,0),"")</f>
        <v/>
      </c>
      <c r="J64" s="1036"/>
      <c r="K64" s="96" t="s">
        <v>14</v>
      </c>
      <c r="L64" s="225" t="s">
        <v>13</v>
      </c>
      <c r="M64" s="319"/>
      <c r="N64" s="100" t="s">
        <v>12</v>
      </c>
      <c r="O64" s="99" t="s">
        <v>11</v>
      </c>
      <c r="P64" s="385" t="str">
        <f>IF($E64&lt;&gt;"",IF(AND($S$7=1,OR(COUNTIF($E64,"東洋アルミニウム*"),COUNTIF($E64,"ネクストエナジー*"))),"既存のみ",I64*M64),"")</f>
        <v/>
      </c>
      <c r="Q64" s="283" t="s">
        <v>10</v>
      </c>
      <c r="R64" s="49"/>
      <c r="S64" s="30"/>
      <c r="T64" s="27"/>
      <c r="U64" s="407"/>
      <c r="V64" s="408"/>
      <c r="W64" s="728"/>
      <c r="X64" s="729"/>
      <c r="Y64" s="470">
        <v>3</v>
      </c>
      <c r="Z64" s="714"/>
      <c r="AA64" s="715"/>
      <c r="AB64" s="715"/>
      <c r="AC64" s="715"/>
      <c r="AD64" s="716"/>
      <c r="AE64" s="717" t="str">
        <f>IF($E64&lt;&gt;"",VLOOKUP($E64,形状一覧!$B$3:$C$129,2,0),"")</f>
        <v/>
      </c>
      <c r="AF64" s="717"/>
      <c r="AG64" s="471" t="s">
        <v>14</v>
      </c>
      <c r="AH64" s="472" t="s">
        <v>13</v>
      </c>
      <c r="AI64" s="515"/>
      <c r="AJ64" s="474" t="s">
        <v>12</v>
      </c>
      <c r="AK64" s="475" t="s">
        <v>11</v>
      </c>
      <c r="AL64" s="530" t="str">
        <f>IF($E64&lt;&gt;"",IF(AND($S$7=1,OR(COUNTIF($E64,"東洋アルミニウム*"),COUNTIF($E64,"ネクストエナジー*"))),"既存のみ",AE64*AI64),"")</f>
        <v/>
      </c>
      <c r="AM64" s="477" t="s">
        <v>10</v>
      </c>
      <c r="AN64" s="464"/>
      <c r="AO64" s="423"/>
      <c r="AP64" s="407"/>
      <c r="AQ64" s="407"/>
      <c r="AR64"/>
      <c r="AS64"/>
      <c r="AT64"/>
      <c r="AU64"/>
      <c r="AV64"/>
      <c r="AW64"/>
    </row>
    <row r="65" spans="1:49" ht="27" customHeight="1" x14ac:dyDescent="0.2">
      <c r="A65" s="21"/>
      <c r="B65" s="1205"/>
      <c r="C65" s="1206"/>
      <c r="D65" s="98">
        <v>4</v>
      </c>
      <c r="E65" s="1025"/>
      <c r="F65" s="1026"/>
      <c r="G65" s="1026"/>
      <c r="H65" s="1027"/>
      <c r="I65" s="1036" t="str">
        <f>IF($E65&lt;&gt;"",VLOOKUP($E65,形状一覧!$B$3:$C$129,2,0),"")</f>
        <v/>
      </c>
      <c r="J65" s="1036"/>
      <c r="K65" s="96" t="s">
        <v>14</v>
      </c>
      <c r="L65" s="225" t="s">
        <v>13</v>
      </c>
      <c r="M65" s="319"/>
      <c r="N65" s="100" t="s">
        <v>12</v>
      </c>
      <c r="O65" s="99" t="s">
        <v>11</v>
      </c>
      <c r="P65" s="385" t="str">
        <f>IF($E65&lt;&gt;"",IF(AND($S$7=1,OR(COUNTIF($E65,"東洋アルミニウム*"),COUNTIF($E65,"ネクストエナジー*"))),"既存のみ",I65*M65),"")</f>
        <v/>
      </c>
      <c r="Q65" s="283" t="s">
        <v>10</v>
      </c>
      <c r="R65" s="49"/>
      <c r="S65" s="30"/>
      <c r="T65" s="27"/>
      <c r="U65" s="407"/>
      <c r="V65" s="408"/>
      <c r="W65" s="728"/>
      <c r="X65" s="729"/>
      <c r="Y65" s="470">
        <v>4</v>
      </c>
      <c r="Z65" s="714"/>
      <c r="AA65" s="715"/>
      <c r="AB65" s="715"/>
      <c r="AC65" s="715"/>
      <c r="AD65" s="716"/>
      <c r="AE65" s="717" t="str">
        <f>IF($E65&lt;&gt;"",VLOOKUP($E65,形状一覧!$B$3:$C$129,2,0),"")</f>
        <v/>
      </c>
      <c r="AF65" s="717"/>
      <c r="AG65" s="471" t="s">
        <v>14</v>
      </c>
      <c r="AH65" s="472" t="s">
        <v>13</v>
      </c>
      <c r="AI65" s="515"/>
      <c r="AJ65" s="474" t="s">
        <v>12</v>
      </c>
      <c r="AK65" s="475" t="s">
        <v>11</v>
      </c>
      <c r="AL65" s="530" t="str">
        <f>IF($E65&lt;&gt;"",IF(AND($S$7=1,OR(COUNTIF($E65,"東洋アルミニウム*"),COUNTIF($E65,"ネクストエナジー*"))),"既存のみ",AE65*AI65),"")</f>
        <v/>
      </c>
      <c r="AM65" s="477" t="s">
        <v>10</v>
      </c>
      <c r="AN65" s="464"/>
      <c r="AO65" s="423"/>
      <c r="AP65" s="407"/>
      <c r="AQ65" s="407"/>
      <c r="AR65"/>
      <c r="AS65"/>
      <c r="AT65"/>
      <c r="AU65"/>
      <c r="AV65"/>
      <c r="AW65"/>
    </row>
    <row r="66" spans="1:49" ht="27" customHeight="1" thickBot="1" x14ac:dyDescent="0.25">
      <c r="A66" s="48"/>
      <c r="B66" s="1205"/>
      <c r="C66" s="1206"/>
      <c r="D66" s="98">
        <v>5</v>
      </c>
      <c r="E66" s="1030"/>
      <c r="F66" s="1031"/>
      <c r="G66" s="1031"/>
      <c r="H66" s="1032"/>
      <c r="I66" s="1036" t="str">
        <f>IF($E66&lt;&gt;"",VLOOKUP($E66,形状一覧!$B$3:$C$129,2,0),"")</f>
        <v/>
      </c>
      <c r="J66" s="1036"/>
      <c r="K66" s="96" t="s">
        <v>14</v>
      </c>
      <c r="L66" s="225" t="s">
        <v>13</v>
      </c>
      <c r="M66" s="320"/>
      <c r="N66" s="100" t="s">
        <v>12</v>
      </c>
      <c r="O66" s="99" t="s">
        <v>11</v>
      </c>
      <c r="P66" s="385" t="str">
        <f>IF($E66&lt;&gt;"",IF(AND($S$7=1,OR(COUNTIF($E66,"東洋アルミニウム*"),COUNTIF($E66,"ネクストエナジー*"))),"既存のみ",I66*M66),"")</f>
        <v/>
      </c>
      <c r="Q66" s="283" t="s">
        <v>10</v>
      </c>
      <c r="R66" s="49"/>
      <c r="S66" s="30"/>
      <c r="T66" s="27"/>
      <c r="U66" s="407"/>
      <c r="V66" s="462"/>
      <c r="W66" s="728"/>
      <c r="X66" s="729"/>
      <c r="Y66" s="470">
        <v>5</v>
      </c>
      <c r="Z66" s="718"/>
      <c r="AA66" s="719"/>
      <c r="AB66" s="719"/>
      <c r="AC66" s="719"/>
      <c r="AD66" s="720"/>
      <c r="AE66" s="717" t="str">
        <f>IF($E66&lt;&gt;"",VLOOKUP($E66,形状一覧!$B$3:$C$129,2,0),"")</f>
        <v/>
      </c>
      <c r="AF66" s="717"/>
      <c r="AG66" s="471" t="s">
        <v>14</v>
      </c>
      <c r="AH66" s="472" t="s">
        <v>13</v>
      </c>
      <c r="AI66" s="516"/>
      <c r="AJ66" s="474" t="s">
        <v>12</v>
      </c>
      <c r="AK66" s="475" t="s">
        <v>11</v>
      </c>
      <c r="AL66" s="530" t="str">
        <f>IF($E66&lt;&gt;"",IF(AND($S$7=1,OR(COUNTIF($E66,"東洋アルミニウム*"),COUNTIF($E66,"ネクストエナジー*"))),"既存のみ",AE66*AI66),"")</f>
        <v/>
      </c>
      <c r="AM66" s="477" t="s">
        <v>10</v>
      </c>
      <c r="AN66" s="464"/>
      <c r="AO66" s="423"/>
      <c r="AP66" s="407"/>
      <c r="AQ66" s="407"/>
      <c r="AR66"/>
      <c r="AS66"/>
      <c r="AT66"/>
      <c r="AU66"/>
      <c r="AV66"/>
      <c r="AW66"/>
    </row>
    <row r="67" spans="1:49" ht="27" customHeight="1" thickBot="1" x14ac:dyDescent="0.25">
      <c r="A67" s="21"/>
      <c r="B67" s="1205"/>
      <c r="C67" s="1206"/>
      <c r="D67" s="113"/>
      <c r="E67" s="115"/>
      <c r="F67" s="115"/>
      <c r="G67" s="115"/>
      <c r="H67" s="115"/>
      <c r="I67" s="116"/>
      <c r="J67" s="116"/>
      <c r="K67" s="117"/>
      <c r="L67" s="96"/>
      <c r="M67" s="1198" t="s">
        <v>285</v>
      </c>
      <c r="N67" s="1199"/>
      <c r="O67" s="1200"/>
      <c r="P67" s="386" t="str">
        <f>IF(SUM(P62:P66)&lt;&gt;0,SUM(P62:P66),"")</f>
        <v/>
      </c>
      <c r="Q67" s="283" t="s">
        <v>14</v>
      </c>
      <c r="R67" s="49"/>
      <c r="S67" s="30"/>
      <c r="T67" s="27"/>
      <c r="U67" s="407"/>
      <c r="V67" s="408"/>
      <c r="W67" s="728"/>
      <c r="X67" s="729"/>
      <c r="Y67" s="517"/>
      <c r="Z67" s="518"/>
      <c r="AA67" s="518"/>
      <c r="AB67" s="518"/>
      <c r="AC67" s="518"/>
      <c r="AD67" s="518"/>
      <c r="AE67" s="519"/>
      <c r="AF67" s="520"/>
      <c r="AG67" s="471"/>
      <c r="AH67" s="471"/>
      <c r="AI67" s="965" t="s">
        <v>33</v>
      </c>
      <c r="AJ67" s="966"/>
      <c r="AK67" s="967"/>
      <c r="AL67" s="531" t="str">
        <f>IF(SUM(AL62:AL66)&lt;&gt;0,SUM(AL62:AL66),"")</f>
        <v/>
      </c>
      <c r="AM67" s="477" t="s">
        <v>14</v>
      </c>
      <c r="AN67" s="464"/>
      <c r="AO67" s="423"/>
      <c r="AP67" s="407"/>
      <c r="AQ67" s="407"/>
      <c r="AR67"/>
      <c r="AS67"/>
      <c r="AT67"/>
      <c r="AU67"/>
      <c r="AV67"/>
      <c r="AW67"/>
    </row>
    <row r="68" spans="1:49" s="52" customFormat="1" ht="27" customHeight="1" thickBot="1" x14ac:dyDescent="0.25">
      <c r="A68" s="48"/>
      <c r="B68" s="1205"/>
      <c r="C68" s="1206"/>
      <c r="D68" s="103" t="s">
        <v>304</v>
      </c>
      <c r="E68" s="1121" t="str">
        <f>IF(P67&lt;&gt;"",P67/1000,"")</f>
        <v/>
      </c>
      <c r="F68" s="1122"/>
      <c r="G68" s="1122"/>
      <c r="H68" s="1122"/>
      <c r="I68" s="105" t="s">
        <v>0</v>
      </c>
      <c r="J68" s="106"/>
      <c r="K68" s="746" t="s">
        <v>23</v>
      </c>
      <c r="L68" s="746"/>
      <c r="M68" s="746"/>
      <c r="N68" s="746"/>
      <c r="O68" s="746"/>
      <c r="P68" s="746"/>
      <c r="Q68" s="747"/>
      <c r="R68" s="49"/>
      <c r="S68" s="50"/>
      <c r="T68" s="51"/>
      <c r="U68" s="465"/>
      <c r="V68" s="462"/>
      <c r="W68" s="728"/>
      <c r="X68" s="730"/>
      <c r="Y68" s="522" t="s">
        <v>286</v>
      </c>
      <c r="Z68" s="733" t="str">
        <f>IF(AL67/1000&lt;&gt;0,AL67/1000,"")</f>
        <v/>
      </c>
      <c r="AA68" s="734"/>
      <c r="AB68" s="734"/>
      <c r="AC68" s="734"/>
      <c r="AD68" s="734"/>
      <c r="AE68" s="494" t="s">
        <v>0</v>
      </c>
      <c r="AF68" s="495"/>
      <c r="AG68" s="735" t="s">
        <v>23</v>
      </c>
      <c r="AH68" s="735"/>
      <c r="AI68" s="735"/>
      <c r="AJ68" s="735"/>
      <c r="AK68" s="735"/>
      <c r="AL68" s="735"/>
      <c r="AM68" s="736"/>
      <c r="AN68" s="464"/>
      <c r="AO68" s="468"/>
      <c r="AP68" s="465"/>
      <c r="AQ68" s="465"/>
      <c r="AR68" s="469"/>
      <c r="AS68" s="469"/>
      <c r="AT68" s="469"/>
      <c r="AU68" s="469"/>
      <c r="AV68" s="469"/>
      <c r="AW68" s="469"/>
    </row>
    <row r="69" spans="1:49" ht="27" customHeight="1" x14ac:dyDescent="0.2">
      <c r="A69" s="21"/>
      <c r="B69" s="1207"/>
      <c r="C69" s="1208"/>
      <c r="D69" s="123" t="s">
        <v>317</v>
      </c>
      <c r="E69" s="1043" t="s">
        <v>219</v>
      </c>
      <c r="F69" s="1044"/>
      <c r="G69" s="1044"/>
      <c r="H69" s="120" t="s">
        <v>11</v>
      </c>
      <c r="I69" s="121" t="s">
        <v>305</v>
      </c>
      <c r="J69" s="121"/>
      <c r="K69" s="121"/>
      <c r="L69" s="124"/>
      <c r="M69" s="1028" t="str">
        <f>IFERROR(IF(ISNUMBER(E68),IF(SUM(E59,E68)/E33&gt;1,"モジュールオーバー ",ROUND(E37*E68/E33,3)),""),"入力不足")</f>
        <v/>
      </c>
      <c r="N69" s="1029"/>
      <c r="O69" s="1029"/>
      <c r="P69" s="1029"/>
      <c r="Q69" s="285" t="s">
        <v>28</v>
      </c>
      <c r="R69" s="49"/>
      <c r="S69" s="30"/>
      <c r="T69" s="27"/>
      <c r="U69" s="407"/>
      <c r="V69" s="408"/>
      <c r="W69" s="731"/>
      <c r="X69" s="732"/>
      <c r="Y69" s="532" t="s">
        <v>97</v>
      </c>
      <c r="Z69" s="524" t="s">
        <v>219</v>
      </c>
      <c r="AA69" s="524"/>
      <c r="AB69" s="524"/>
      <c r="AC69" s="524"/>
      <c r="AD69" s="524" t="s">
        <v>11</v>
      </c>
      <c r="AE69" s="525" t="s">
        <v>98</v>
      </c>
      <c r="AF69" s="526"/>
      <c r="AG69" s="526"/>
      <c r="AH69" s="533"/>
      <c r="AI69" s="724">
        <f>IFERROR(ROUND(AL67/AL32*Z37,3),"")</f>
        <v>0</v>
      </c>
      <c r="AJ69" s="725"/>
      <c r="AK69" s="725"/>
      <c r="AL69" s="725"/>
      <c r="AM69" s="527" t="s">
        <v>28</v>
      </c>
      <c r="AN69" s="528"/>
      <c r="AO69" s="423"/>
      <c r="AP69" s="407"/>
      <c r="AQ69" s="407"/>
      <c r="AR69"/>
      <c r="AS69"/>
      <c r="AT69"/>
      <c r="AU69"/>
      <c r="AV69"/>
      <c r="AW69"/>
    </row>
    <row r="70" spans="1:49" ht="27" customHeight="1" thickBot="1" x14ac:dyDescent="0.25">
      <c r="A70" s="21"/>
      <c r="B70" s="1209" t="s">
        <v>461</v>
      </c>
      <c r="C70" s="1210"/>
      <c r="D70" s="125" t="s">
        <v>17</v>
      </c>
      <c r="E70" s="656" t="s">
        <v>8</v>
      </c>
      <c r="F70" s="658"/>
      <c r="G70" s="658"/>
      <c r="H70" s="658"/>
      <c r="I70" s="658"/>
      <c r="J70" s="658"/>
      <c r="K70" s="658"/>
      <c r="L70" s="658"/>
      <c r="M70" s="658"/>
      <c r="N70" s="658"/>
      <c r="O70" s="659"/>
      <c r="P70" s="656" t="s">
        <v>67</v>
      </c>
      <c r="Q70" s="657"/>
      <c r="R70" s="26"/>
      <c r="S70" s="30"/>
      <c r="T70" s="27"/>
      <c r="U70" s="407"/>
      <c r="V70" s="408"/>
      <c r="W70" s="726" t="s">
        <v>461</v>
      </c>
      <c r="X70" s="727"/>
      <c r="Y70" s="442" t="s">
        <v>17</v>
      </c>
      <c r="Z70" s="772" t="s">
        <v>8</v>
      </c>
      <c r="AA70" s="773"/>
      <c r="AB70" s="773"/>
      <c r="AC70" s="773"/>
      <c r="AD70" s="773"/>
      <c r="AE70" s="773"/>
      <c r="AF70" s="773"/>
      <c r="AG70" s="773"/>
      <c r="AH70" s="773"/>
      <c r="AI70" s="773"/>
      <c r="AJ70" s="773"/>
      <c r="AK70" s="774"/>
      <c r="AL70" s="772" t="s">
        <v>67</v>
      </c>
      <c r="AM70" s="775"/>
      <c r="AN70" s="370"/>
      <c r="AO70" s="423"/>
      <c r="AP70" s="407"/>
      <c r="AQ70" s="407"/>
      <c r="AR70"/>
      <c r="AS70"/>
      <c r="AT70"/>
      <c r="AU70"/>
      <c r="AV70"/>
      <c r="AW70"/>
    </row>
    <row r="71" spans="1:49" ht="27" customHeight="1" x14ac:dyDescent="0.2">
      <c r="A71" s="21"/>
      <c r="B71" s="1205"/>
      <c r="C71" s="1206"/>
      <c r="D71" s="98">
        <v>1</v>
      </c>
      <c r="E71" s="660"/>
      <c r="F71" s="661"/>
      <c r="G71" s="661"/>
      <c r="H71" s="661"/>
      <c r="I71" s="661"/>
      <c r="J71" s="661"/>
      <c r="K71" s="661"/>
      <c r="L71" s="661"/>
      <c r="M71" s="661"/>
      <c r="N71" s="661"/>
      <c r="O71" s="662"/>
      <c r="P71" s="321"/>
      <c r="Q71" s="283" t="s">
        <v>25</v>
      </c>
      <c r="R71" s="26"/>
      <c r="S71" s="30"/>
      <c r="T71" s="27"/>
      <c r="U71" s="407"/>
      <c r="V71" s="408"/>
      <c r="W71" s="728"/>
      <c r="X71" s="729"/>
      <c r="Y71" s="470">
        <v>1</v>
      </c>
      <c r="Z71" s="933" t="s">
        <v>200</v>
      </c>
      <c r="AA71" s="934"/>
      <c r="AB71" s="934"/>
      <c r="AC71" s="934"/>
      <c r="AD71" s="934"/>
      <c r="AE71" s="934"/>
      <c r="AF71" s="934"/>
      <c r="AG71" s="934"/>
      <c r="AH71" s="934"/>
      <c r="AI71" s="934"/>
      <c r="AJ71" s="934"/>
      <c r="AK71" s="935"/>
      <c r="AL71" s="513">
        <v>1</v>
      </c>
      <c r="AM71" s="477" t="s">
        <v>25</v>
      </c>
      <c r="AN71" s="370"/>
      <c r="AO71" s="423"/>
      <c r="AP71" s="407"/>
      <c r="AQ71" s="407"/>
      <c r="AR71"/>
      <c r="AS71"/>
      <c r="AT71"/>
      <c r="AU71"/>
      <c r="AV71"/>
      <c r="AW71"/>
    </row>
    <row r="72" spans="1:49" ht="27" customHeight="1" x14ac:dyDescent="0.2">
      <c r="A72" s="21"/>
      <c r="B72" s="1205"/>
      <c r="C72" s="1206"/>
      <c r="D72" s="98">
        <v>2</v>
      </c>
      <c r="E72" s="1094"/>
      <c r="F72" s="1095"/>
      <c r="G72" s="1095"/>
      <c r="H72" s="1095"/>
      <c r="I72" s="1095"/>
      <c r="J72" s="1095"/>
      <c r="K72" s="1095"/>
      <c r="L72" s="1095"/>
      <c r="M72" s="1095"/>
      <c r="N72" s="1095"/>
      <c r="O72" s="1096"/>
      <c r="P72" s="322"/>
      <c r="Q72" s="283" t="s">
        <v>25</v>
      </c>
      <c r="R72" s="26"/>
      <c r="S72" s="30"/>
      <c r="T72" s="27"/>
      <c r="U72" s="407"/>
      <c r="V72" s="408"/>
      <c r="W72" s="728"/>
      <c r="X72" s="729"/>
      <c r="Y72" s="470">
        <v>2</v>
      </c>
      <c r="Z72" s="936"/>
      <c r="AA72" s="912"/>
      <c r="AB72" s="912"/>
      <c r="AC72" s="912"/>
      <c r="AD72" s="912"/>
      <c r="AE72" s="912"/>
      <c r="AF72" s="912"/>
      <c r="AG72" s="912"/>
      <c r="AH72" s="912"/>
      <c r="AI72" s="912"/>
      <c r="AJ72" s="912"/>
      <c r="AK72" s="937"/>
      <c r="AL72" s="534"/>
      <c r="AM72" s="477" t="s">
        <v>25</v>
      </c>
      <c r="AN72" s="370"/>
      <c r="AO72" s="423"/>
      <c r="AP72" s="407"/>
      <c r="AQ72" s="407"/>
      <c r="AR72"/>
      <c r="AS72"/>
      <c r="AT72"/>
      <c r="AU72"/>
      <c r="AV72"/>
      <c r="AW72"/>
    </row>
    <row r="73" spans="1:49" ht="27" customHeight="1" thickBot="1" x14ac:dyDescent="0.25">
      <c r="A73" s="21"/>
      <c r="B73" s="1211"/>
      <c r="C73" s="1212"/>
      <c r="D73" s="296">
        <v>3</v>
      </c>
      <c r="E73" s="1128"/>
      <c r="F73" s="1129"/>
      <c r="G73" s="1129"/>
      <c r="H73" s="1129"/>
      <c r="I73" s="1129"/>
      <c r="J73" s="1129"/>
      <c r="K73" s="1129"/>
      <c r="L73" s="1129"/>
      <c r="M73" s="1129"/>
      <c r="N73" s="1129"/>
      <c r="O73" s="1130"/>
      <c r="P73" s="323"/>
      <c r="Q73" s="297" t="s">
        <v>25</v>
      </c>
      <c r="R73" s="26"/>
      <c r="S73" s="30"/>
      <c r="T73" s="27"/>
      <c r="U73" s="407"/>
      <c r="V73" s="408"/>
      <c r="W73" s="731"/>
      <c r="X73" s="732"/>
      <c r="Y73" s="470">
        <v>3</v>
      </c>
      <c r="Z73" s="916"/>
      <c r="AA73" s="917"/>
      <c r="AB73" s="917"/>
      <c r="AC73" s="917"/>
      <c r="AD73" s="917"/>
      <c r="AE73" s="917"/>
      <c r="AF73" s="917"/>
      <c r="AG73" s="917"/>
      <c r="AH73" s="917"/>
      <c r="AI73" s="917"/>
      <c r="AJ73" s="917"/>
      <c r="AK73" s="918"/>
      <c r="AL73" s="535"/>
      <c r="AM73" s="477" t="s">
        <v>25</v>
      </c>
      <c r="AN73" s="370"/>
      <c r="AO73" s="423"/>
      <c r="AP73" s="407"/>
      <c r="AQ73" s="407"/>
      <c r="AR73"/>
      <c r="AS73"/>
      <c r="AT73"/>
      <c r="AU73"/>
      <c r="AV73"/>
      <c r="AW73"/>
    </row>
    <row r="74" spans="1:49" ht="28.05" customHeight="1" thickBot="1" x14ac:dyDescent="0.6">
      <c r="A74" s="21"/>
      <c r="B74" s="1099" t="s">
        <v>368</v>
      </c>
      <c r="C74" s="1099"/>
      <c r="D74" s="1099"/>
      <c r="E74" s="1099"/>
      <c r="F74" s="1099"/>
      <c r="G74" s="1099"/>
      <c r="H74" s="1099"/>
      <c r="I74" s="1099"/>
      <c r="J74" s="1099"/>
      <c r="K74" s="1099"/>
      <c r="L74" s="1099"/>
      <c r="M74" s="1099"/>
      <c r="N74" s="1099"/>
      <c r="O74" s="1099"/>
      <c r="P74" s="1099"/>
      <c r="Q74" s="1099"/>
      <c r="R74" s="26"/>
      <c r="S74" s="30"/>
      <c r="T74" s="27"/>
      <c r="U74" s="407"/>
      <c r="V74" s="408"/>
      <c r="W74" s="742" t="s">
        <v>384</v>
      </c>
      <c r="X74" s="742"/>
      <c r="Y74" s="742"/>
      <c r="Z74" s="742"/>
      <c r="AA74" s="742"/>
      <c r="AB74" s="742"/>
      <c r="AC74" s="742"/>
      <c r="AD74" s="742"/>
      <c r="AE74" s="742"/>
      <c r="AF74" s="742"/>
      <c r="AG74" s="742"/>
      <c r="AH74" s="742"/>
      <c r="AI74" s="742"/>
      <c r="AJ74" s="742"/>
      <c r="AK74" s="742"/>
      <c r="AL74" s="742"/>
      <c r="AM74" s="742"/>
      <c r="AN74" s="370"/>
      <c r="AO74" s="423" t="b">
        <v>0</v>
      </c>
      <c r="AP74" s="407"/>
      <c r="AQ74" s="407"/>
      <c r="AR74"/>
      <c r="AS74"/>
      <c r="AT74"/>
      <c r="AU74"/>
      <c r="AV74"/>
      <c r="AW74"/>
    </row>
    <row r="75" spans="1:49" ht="24.6" customHeight="1" thickTop="1" x14ac:dyDescent="0.2">
      <c r="A75" s="65"/>
      <c r="B75" s="1101" t="s">
        <v>273</v>
      </c>
      <c r="C75" s="1102"/>
      <c r="D75" s="345" t="s">
        <v>89</v>
      </c>
      <c r="E75" s="66" t="s">
        <v>398</v>
      </c>
      <c r="F75" s="66"/>
      <c r="G75" s="1249" t="str">
        <f>IF(OR(ISNUMBER(H76),ISNUMBER(L76),ISNUMBER(P76)),ROUND(SUM(H76,L76,P76),2),"")</f>
        <v/>
      </c>
      <c r="H75" s="1249"/>
      <c r="I75" s="66" t="s">
        <v>221</v>
      </c>
      <c r="J75" s="66" t="s">
        <v>99</v>
      </c>
      <c r="K75" s="1197" t="str">
        <f>IF(ISNUMBER(G75),G75*50000,"")</f>
        <v/>
      </c>
      <c r="L75" s="1197"/>
      <c r="M75" s="1197"/>
      <c r="N75" s="302" t="s">
        <v>1</v>
      </c>
      <c r="O75" s="303"/>
      <c r="P75" s="304"/>
      <c r="Q75" s="305"/>
      <c r="R75" s="26"/>
      <c r="S75" s="30"/>
      <c r="T75" s="27"/>
      <c r="U75" s="407"/>
      <c r="V75" s="536"/>
      <c r="W75" s="780" t="s">
        <v>273</v>
      </c>
      <c r="X75" s="781"/>
      <c r="Y75" s="537" t="s">
        <v>89</v>
      </c>
      <c r="Z75" s="538" t="s">
        <v>266</v>
      </c>
      <c r="AA75" s="538"/>
      <c r="AB75" s="538"/>
      <c r="AC75" s="784">
        <v>0.17</v>
      </c>
      <c r="AD75" s="784"/>
      <c r="AE75" s="539" t="s">
        <v>221</v>
      </c>
      <c r="AF75" s="538" t="s">
        <v>99</v>
      </c>
      <c r="AG75" s="785">
        <f>AC75*50000</f>
        <v>8500</v>
      </c>
      <c r="AH75" s="785"/>
      <c r="AI75" s="785"/>
      <c r="AJ75" s="540" t="s">
        <v>1</v>
      </c>
      <c r="AK75" s="541"/>
      <c r="AL75" s="542"/>
      <c r="AM75" s="543"/>
      <c r="AN75" s="370"/>
      <c r="AO75" s="423"/>
      <c r="AP75" s="407"/>
      <c r="AQ75" s="407"/>
      <c r="AR75"/>
      <c r="AS75"/>
      <c r="AT75"/>
      <c r="AU75"/>
      <c r="AV75"/>
      <c r="AW75"/>
    </row>
    <row r="76" spans="1:49" s="69" customFormat="1" ht="24.6" customHeight="1" thickBot="1" x14ac:dyDescent="0.25">
      <c r="A76" s="67"/>
      <c r="B76" s="1103"/>
      <c r="C76" s="1104"/>
      <c r="D76" s="346"/>
      <c r="E76" s="255"/>
      <c r="F76" s="255"/>
      <c r="G76" s="298" t="s">
        <v>311</v>
      </c>
      <c r="H76" s="1115" t="str">
        <f>IF(ISNUMBER(M60),M60,"-")</f>
        <v>-</v>
      </c>
      <c r="I76" s="1115"/>
      <c r="J76" s="257" t="s">
        <v>268</v>
      </c>
      <c r="K76" s="298" t="s">
        <v>314</v>
      </c>
      <c r="L76" s="1115" t="str">
        <f>IF(S6=2,'※複数系列 (2)'!L35,"-")</f>
        <v>-</v>
      </c>
      <c r="M76" s="1115"/>
      <c r="N76" s="257" t="s">
        <v>269</v>
      </c>
      <c r="O76" s="300" t="s">
        <v>316</v>
      </c>
      <c r="P76" s="256" t="str">
        <f>IF(S6=2,'※複数系列 (3)'!L36,"-")</f>
        <v>-</v>
      </c>
      <c r="Q76" s="258" t="s">
        <v>269</v>
      </c>
      <c r="S76" s="70"/>
      <c r="T76" s="71"/>
      <c r="U76" s="544"/>
      <c r="V76" s="545"/>
      <c r="W76" s="782"/>
      <c r="X76" s="783"/>
      <c r="Y76" s="546"/>
      <c r="Z76" s="547"/>
      <c r="AA76" s="547"/>
      <c r="AB76" s="547"/>
      <c r="AC76" s="548" t="s">
        <v>312</v>
      </c>
      <c r="AD76" s="779">
        <v>4.5999999999999999E-2</v>
      </c>
      <c r="AE76" s="779"/>
      <c r="AF76" s="550" t="s">
        <v>268</v>
      </c>
      <c r="AG76" s="548" t="s">
        <v>314</v>
      </c>
      <c r="AH76" s="779">
        <v>0.12</v>
      </c>
      <c r="AI76" s="779"/>
      <c r="AJ76" s="550" t="s">
        <v>269</v>
      </c>
      <c r="AK76" s="551" t="s">
        <v>316</v>
      </c>
      <c r="AL76" s="549" t="s">
        <v>279</v>
      </c>
      <c r="AM76" s="552" t="s">
        <v>269</v>
      </c>
      <c r="AN76" s="455"/>
      <c r="AO76" s="553"/>
      <c r="AP76" s="544"/>
      <c r="AQ76" s="544"/>
      <c r="AR76" s="455"/>
      <c r="AS76" s="455"/>
      <c r="AT76" s="455"/>
      <c r="AU76" s="455"/>
      <c r="AV76" s="455"/>
      <c r="AW76" s="455"/>
    </row>
    <row r="77" spans="1:49" ht="24.6" customHeight="1" x14ac:dyDescent="0.2">
      <c r="A77" s="65"/>
      <c r="B77" s="1105" t="s">
        <v>274</v>
      </c>
      <c r="C77" s="1106"/>
      <c r="D77" s="347" t="s">
        <v>90</v>
      </c>
      <c r="E77" s="260" t="s">
        <v>399</v>
      </c>
      <c r="F77" s="260"/>
      <c r="G77" s="1113" t="str">
        <f>IF(OR(ISNUMBER(H78),ISNUMBER(L78),ISNUMBER(P78)),ROUND(SUM(H78,L78,P78),2),"")</f>
        <v/>
      </c>
      <c r="H77" s="1113"/>
      <c r="I77" s="260" t="s">
        <v>221</v>
      </c>
      <c r="J77" s="260" t="s">
        <v>99</v>
      </c>
      <c r="K77" s="1185" t="str">
        <f>IF(ISNUMBER(G77),G77*20000,"")</f>
        <v/>
      </c>
      <c r="L77" s="1185"/>
      <c r="M77" s="1185"/>
      <c r="N77" s="306" t="s">
        <v>1</v>
      </c>
      <c r="O77" s="306"/>
      <c r="P77" s="307"/>
      <c r="Q77" s="308"/>
      <c r="R77" s="26"/>
      <c r="S77" s="30"/>
      <c r="T77" s="27"/>
      <c r="U77" s="407"/>
      <c r="V77" s="536"/>
      <c r="W77" s="926" t="s">
        <v>274</v>
      </c>
      <c r="X77" s="927"/>
      <c r="Y77" s="554" t="s">
        <v>90</v>
      </c>
      <c r="Z77" s="555" t="s">
        <v>267</v>
      </c>
      <c r="AA77" s="555"/>
      <c r="AB77" s="555"/>
      <c r="AC77" s="928"/>
      <c r="AD77" s="928"/>
      <c r="AE77" s="556" t="s">
        <v>221</v>
      </c>
      <c r="AF77" s="555" t="s">
        <v>99</v>
      </c>
      <c r="AG77" s="929"/>
      <c r="AH77" s="929"/>
      <c r="AI77" s="929"/>
      <c r="AJ77" s="557" t="s">
        <v>1</v>
      </c>
      <c r="AK77" s="557"/>
      <c r="AL77" s="558"/>
      <c r="AM77" s="559"/>
      <c r="AN77" s="370"/>
      <c r="AO77" s="423"/>
      <c r="AP77" s="407"/>
      <c r="AQ77" s="407"/>
      <c r="AR77"/>
      <c r="AS77"/>
      <c r="AT77"/>
      <c r="AU77"/>
      <c r="AV77"/>
      <c r="AW77"/>
    </row>
    <row r="78" spans="1:49" ht="24.6" customHeight="1" thickBot="1" x14ac:dyDescent="0.25">
      <c r="A78" s="65"/>
      <c r="B78" s="1103"/>
      <c r="C78" s="1104"/>
      <c r="D78" s="348"/>
      <c r="E78" s="255"/>
      <c r="F78" s="255"/>
      <c r="G78" s="298" t="s">
        <v>318</v>
      </c>
      <c r="H78" s="748" t="str">
        <f>IF(ISNUMBER(M69),M69,"-")</f>
        <v>-</v>
      </c>
      <c r="I78" s="748"/>
      <c r="J78" s="255" t="s">
        <v>268</v>
      </c>
      <c r="K78" s="298" t="s">
        <v>320</v>
      </c>
      <c r="L78" s="748" t="str">
        <f>IF(S6=2,'※複数系列 (2)'!L44,"-")</f>
        <v>-</v>
      </c>
      <c r="M78" s="748"/>
      <c r="N78" s="257" t="s">
        <v>268</v>
      </c>
      <c r="O78" s="300" t="s">
        <v>322</v>
      </c>
      <c r="P78" s="256" t="str">
        <f>IF(S6=2,'※複数系列 (3)'!L45,"-")</f>
        <v>-</v>
      </c>
      <c r="Q78" s="261" t="s">
        <v>269</v>
      </c>
      <c r="R78" s="26"/>
      <c r="S78" s="30"/>
      <c r="T78" s="27"/>
      <c r="U78" s="407"/>
      <c r="V78" s="536"/>
      <c r="W78" s="926"/>
      <c r="X78" s="927"/>
      <c r="Y78" s="560"/>
      <c r="Z78" s="561"/>
      <c r="AA78" s="561"/>
      <c r="AB78" s="561"/>
      <c r="AC78" s="562" t="s">
        <v>317</v>
      </c>
      <c r="AD78" s="930" t="s">
        <v>279</v>
      </c>
      <c r="AE78" s="930"/>
      <c r="AF78" s="561" t="s">
        <v>268</v>
      </c>
      <c r="AG78" s="562" t="s">
        <v>320</v>
      </c>
      <c r="AH78" s="930" t="s">
        <v>279</v>
      </c>
      <c r="AI78" s="930"/>
      <c r="AJ78" s="564" t="s">
        <v>268</v>
      </c>
      <c r="AK78" s="565" t="s">
        <v>322</v>
      </c>
      <c r="AL78" s="563" t="s">
        <v>279</v>
      </c>
      <c r="AM78" s="566" t="s">
        <v>269</v>
      </c>
      <c r="AN78" s="370"/>
      <c r="AO78" s="423"/>
      <c r="AP78" s="407"/>
      <c r="AQ78" s="407"/>
      <c r="AR78"/>
      <c r="AS78"/>
      <c r="AT78"/>
      <c r="AU78"/>
      <c r="AV78"/>
      <c r="AW78"/>
    </row>
    <row r="79" spans="1:49" ht="24.6" customHeight="1" x14ac:dyDescent="0.2">
      <c r="A79" s="65"/>
      <c r="B79" s="1107" t="s">
        <v>275</v>
      </c>
      <c r="C79" s="1108"/>
      <c r="D79" s="349" t="s">
        <v>91</v>
      </c>
      <c r="E79" s="259" t="s">
        <v>399</v>
      </c>
      <c r="F79" s="259"/>
      <c r="G79" s="1114" t="str">
        <f>IF(OR(ISNUMBER(H80),ISNUMBER(L80),ISNUMBER(P80)),ROUND(SUM(H80,L80,P80),2),"")</f>
        <v/>
      </c>
      <c r="H79" s="1114"/>
      <c r="I79" s="259" t="s">
        <v>221</v>
      </c>
      <c r="J79" s="259" t="s">
        <v>99</v>
      </c>
      <c r="K79" s="1186" t="str">
        <f>IF(ISNUMBER(G79),G79*20000,"")</f>
        <v/>
      </c>
      <c r="L79" s="1186"/>
      <c r="M79" s="1186"/>
      <c r="N79" s="309" t="s">
        <v>1</v>
      </c>
      <c r="O79" s="309"/>
      <c r="P79" s="310"/>
      <c r="Q79" s="311"/>
      <c r="R79" s="26"/>
      <c r="S79" s="30"/>
      <c r="T79" s="27"/>
      <c r="U79" s="407"/>
      <c r="V79" s="536"/>
      <c r="W79" s="931" t="s">
        <v>275</v>
      </c>
      <c r="X79" s="932"/>
      <c r="Y79" s="567" t="s">
        <v>91</v>
      </c>
      <c r="Z79" s="568" t="s">
        <v>267</v>
      </c>
      <c r="AA79" s="568"/>
      <c r="AB79" s="568"/>
      <c r="AC79" s="776">
        <f>ROUND(SUM(AD80,AH80,AL80),2)</f>
        <v>4.8499999999999996</v>
      </c>
      <c r="AD79" s="776"/>
      <c r="AE79" s="569" t="s">
        <v>221</v>
      </c>
      <c r="AF79" s="568" t="s">
        <v>99</v>
      </c>
      <c r="AG79" s="777">
        <v>102000</v>
      </c>
      <c r="AH79" s="777"/>
      <c r="AI79" s="777"/>
      <c r="AJ79" s="570" t="s">
        <v>1</v>
      </c>
      <c r="AK79" s="570"/>
      <c r="AL79" s="571"/>
      <c r="AM79" s="572"/>
      <c r="AN79" s="370"/>
      <c r="AO79" s="423"/>
      <c r="AP79" s="407"/>
      <c r="AQ79" s="407"/>
      <c r="AR79"/>
      <c r="AS79"/>
      <c r="AT79"/>
      <c r="AU79"/>
      <c r="AV79"/>
      <c r="AW79"/>
    </row>
    <row r="80" spans="1:49" ht="24.6" customHeight="1" thickBot="1" x14ac:dyDescent="0.25">
      <c r="A80" s="65"/>
      <c r="B80" s="1109"/>
      <c r="C80" s="1110"/>
      <c r="D80" s="350"/>
      <c r="E80" s="72"/>
      <c r="F80" s="72"/>
      <c r="G80" s="299" t="s">
        <v>270</v>
      </c>
      <c r="H80" s="1100" t="str">
        <f>IF(AND(E71&lt;&gt;"",P71&lt;&gt;""),E37,"-")</f>
        <v>-</v>
      </c>
      <c r="I80" s="1100"/>
      <c r="J80" s="74" t="s">
        <v>268</v>
      </c>
      <c r="K80" s="299" t="s">
        <v>271</v>
      </c>
      <c r="L80" s="1136" t="str">
        <f>IF(AND('※複数系列 (2)'!E46&lt;&gt;"",'※複数系列 (2)'!O46&lt;&gt;"",S6=2),'※複数系列 (2)'!E25,"-")</f>
        <v>-</v>
      </c>
      <c r="M80" s="1136"/>
      <c r="N80" s="68" t="s">
        <v>268</v>
      </c>
      <c r="O80" s="301" t="s">
        <v>272</v>
      </c>
      <c r="P80" s="73" t="str">
        <f>IF(AND('※複数系列 (3)'!E47&lt;&gt;"",'※複数系列 (3)'!O47&lt;&gt;"",S6=2),'※複数系列 (3)'!E25,"-")</f>
        <v>-</v>
      </c>
      <c r="Q80" s="75" t="s">
        <v>269</v>
      </c>
      <c r="R80" s="26"/>
      <c r="S80" s="30"/>
      <c r="T80" s="27"/>
      <c r="U80" s="407"/>
      <c r="V80" s="536"/>
      <c r="W80" s="782"/>
      <c r="X80" s="783"/>
      <c r="Y80" s="573"/>
      <c r="Z80" s="574"/>
      <c r="AA80" s="574"/>
      <c r="AB80" s="574"/>
      <c r="AC80" s="575" t="s">
        <v>270</v>
      </c>
      <c r="AD80" s="778">
        <f>IF(Z71&lt;&gt;"",Z37,"-")</f>
        <v>1.5125</v>
      </c>
      <c r="AE80" s="778"/>
      <c r="AF80" s="577" t="s">
        <v>268</v>
      </c>
      <c r="AG80" s="575" t="s">
        <v>271</v>
      </c>
      <c r="AH80" s="779">
        <v>3.3420000000000001</v>
      </c>
      <c r="AI80" s="779"/>
      <c r="AJ80" s="550" t="s">
        <v>268</v>
      </c>
      <c r="AK80" s="578" t="s">
        <v>272</v>
      </c>
      <c r="AL80" s="576" t="str">
        <f>IF('※複数系列 (3)'!AA47&lt;&gt;"",'※複数系列 (3)'!AA25,"-")</f>
        <v>-</v>
      </c>
      <c r="AM80" s="579" t="s">
        <v>269</v>
      </c>
      <c r="AN80" s="370"/>
      <c r="AO80" s="423"/>
      <c r="AP80" s="407"/>
      <c r="AQ80" s="407"/>
      <c r="AR80"/>
      <c r="AS80"/>
      <c r="AT80"/>
      <c r="AU80"/>
      <c r="AV80"/>
      <c r="AW80"/>
    </row>
    <row r="81" spans="1:49" ht="24.6" customHeight="1" thickTop="1" thickBot="1" x14ac:dyDescent="0.25">
      <c r="A81" s="65"/>
      <c r="B81" s="1213" t="s">
        <v>42</v>
      </c>
      <c r="C81" s="1214"/>
      <c r="D81" s="263" t="s">
        <v>92</v>
      </c>
      <c r="E81" s="1239" t="str">
        <f>IF(OR(ISNUMBER(K75),ISNUMBER(K77),ISNUMBER(K79)),ROUNDDOWN(SUM(K75,K77,K79),-3),"")</f>
        <v/>
      </c>
      <c r="F81" s="1239"/>
      <c r="G81" s="1239"/>
      <c r="H81" s="1239"/>
      <c r="I81" s="1240"/>
      <c r="J81" s="264" t="s">
        <v>70</v>
      </c>
      <c r="K81" s="1187" t="s">
        <v>444</v>
      </c>
      <c r="L81" s="1188"/>
      <c r="M81" s="1188"/>
      <c r="N81" s="1188"/>
      <c r="O81" s="1188"/>
      <c r="P81" s="1188"/>
      <c r="Q81" s="1189"/>
      <c r="R81" s="26"/>
      <c r="S81" s="30"/>
      <c r="T81" s="27"/>
      <c r="U81" s="407"/>
      <c r="V81" s="536"/>
      <c r="W81" s="981" t="s">
        <v>276</v>
      </c>
      <c r="X81" s="982"/>
      <c r="Y81" s="580" t="s">
        <v>92</v>
      </c>
      <c r="Z81" s="921">
        <v>110000</v>
      </c>
      <c r="AA81" s="921"/>
      <c r="AB81" s="921"/>
      <c r="AC81" s="921"/>
      <c r="AD81" s="921"/>
      <c r="AE81" s="922"/>
      <c r="AF81" s="581" t="s">
        <v>70</v>
      </c>
      <c r="AG81" s="923" t="s">
        <v>93</v>
      </c>
      <c r="AH81" s="924"/>
      <c r="AI81" s="924"/>
      <c r="AJ81" s="924"/>
      <c r="AK81" s="924"/>
      <c r="AL81" s="924"/>
      <c r="AM81" s="925"/>
      <c r="AN81" s="370"/>
      <c r="AO81" s="423"/>
      <c r="AP81" s="407"/>
      <c r="AQ81" s="407"/>
      <c r="AR81"/>
      <c r="AS81"/>
      <c r="AT81"/>
      <c r="AU81"/>
      <c r="AV81"/>
      <c r="AW81"/>
    </row>
    <row r="82" spans="1:49" ht="24.6" customHeight="1" thickBot="1" x14ac:dyDescent="0.25">
      <c r="A82" s="65"/>
      <c r="B82" s="1111" t="s">
        <v>328</v>
      </c>
      <c r="C82" s="1112"/>
      <c r="D82" s="262" t="s">
        <v>79</v>
      </c>
      <c r="E82" s="1134" t="str">
        <f>IF(ISNUMBER(E81),ROUNDDOWN(MIN(G14,E81),-3),"")</f>
        <v/>
      </c>
      <c r="F82" s="1134"/>
      <c r="G82" s="1134"/>
      <c r="H82" s="1134"/>
      <c r="I82" s="1135"/>
      <c r="J82" s="265" t="s">
        <v>70</v>
      </c>
      <c r="K82" s="1131" t="s">
        <v>327</v>
      </c>
      <c r="L82" s="1132"/>
      <c r="M82" s="1132"/>
      <c r="N82" s="1132"/>
      <c r="O82" s="1132"/>
      <c r="P82" s="1132"/>
      <c r="Q82" s="1133"/>
      <c r="R82" s="26"/>
      <c r="S82" s="30"/>
      <c r="T82" s="27"/>
      <c r="U82" s="407"/>
      <c r="V82" s="536"/>
      <c r="W82" s="740" t="s">
        <v>42</v>
      </c>
      <c r="X82" s="741"/>
      <c r="Y82" s="582" t="s">
        <v>79</v>
      </c>
      <c r="Z82" s="764">
        <v>110000</v>
      </c>
      <c r="AA82" s="764"/>
      <c r="AB82" s="764"/>
      <c r="AC82" s="764"/>
      <c r="AD82" s="764"/>
      <c r="AE82" s="765"/>
      <c r="AF82" s="583" t="s">
        <v>70</v>
      </c>
      <c r="AG82" s="766" t="s">
        <v>327</v>
      </c>
      <c r="AH82" s="767"/>
      <c r="AI82" s="767"/>
      <c r="AJ82" s="767"/>
      <c r="AK82" s="767"/>
      <c r="AL82" s="767"/>
      <c r="AM82" s="768"/>
      <c r="AN82" s="370"/>
      <c r="AO82" s="423"/>
      <c r="AP82" s="407"/>
      <c r="AQ82" s="407"/>
      <c r="AR82"/>
      <c r="AS82"/>
      <c r="AT82"/>
      <c r="AU82"/>
      <c r="AV82"/>
      <c r="AW82"/>
    </row>
    <row r="83" spans="1:49" ht="27.6" customHeight="1" thickTop="1" thickBot="1" x14ac:dyDescent="0.6">
      <c r="A83" s="21"/>
      <c r="B83" s="1099" t="s">
        <v>369</v>
      </c>
      <c r="C83" s="1099"/>
      <c r="D83" s="1099"/>
      <c r="E83" s="1099"/>
      <c r="F83" s="1099"/>
      <c r="G83" s="1099"/>
      <c r="H83" s="1099"/>
      <c r="I83" s="1099"/>
      <c r="J83" s="1099"/>
      <c r="K83" s="1099"/>
      <c r="L83" s="1099"/>
      <c r="M83" s="1099"/>
      <c r="N83" s="1099"/>
      <c r="O83" s="1099"/>
      <c r="P83" s="1099"/>
      <c r="Q83" s="1099"/>
      <c r="R83" s="26"/>
      <c r="S83" s="30"/>
      <c r="T83" s="27"/>
      <c r="U83" s="407"/>
      <c r="V83" s="408"/>
      <c r="W83" s="742" t="s">
        <v>385</v>
      </c>
      <c r="X83" s="742"/>
      <c r="Y83" s="742"/>
      <c r="Z83" s="742"/>
      <c r="AA83" s="742"/>
      <c r="AB83" s="742"/>
      <c r="AC83" s="742"/>
      <c r="AD83" s="742"/>
      <c r="AE83" s="742"/>
      <c r="AF83" s="742"/>
      <c r="AG83" s="742"/>
      <c r="AH83" s="742"/>
      <c r="AI83" s="742"/>
      <c r="AJ83" s="742"/>
      <c r="AK83" s="742"/>
      <c r="AL83" s="742"/>
      <c r="AM83" s="742"/>
      <c r="AN83" s="370"/>
      <c r="AO83" s="423"/>
      <c r="AP83" s="407"/>
      <c r="AQ83" s="407"/>
      <c r="AR83"/>
      <c r="AS83"/>
      <c r="AT83"/>
      <c r="AU83"/>
      <c r="AV83"/>
      <c r="AW83"/>
    </row>
    <row r="84" spans="1:49" ht="25.05" customHeight="1" thickTop="1" thickBot="1" x14ac:dyDescent="0.25">
      <c r="A84" s="21"/>
      <c r="B84" s="1232" t="s">
        <v>415</v>
      </c>
      <c r="C84" s="1233"/>
      <c r="D84" s="77" t="s">
        <v>324</v>
      </c>
      <c r="E84" s="679" t="s">
        <v>225</v>
      </c>
      <c r="F84" s="680"/>
      <c r="G84" s="680"/>
      <c r="H84" s="677" t="str">
        <f>IF(AND(OR(S10=1,S11=1,S12=1),S8=2),ROUND(SUM(IF(S10=1,E37),IF(S11=1,L40),IF(S12=1,L41)),2),"-")</f>
        <v>-</v>
      </c>
      <c r="I84" s="677"/>
      <c r="J84" s="78" t="s">
        <v>221</v>
      </c>
      <c r="K84" s="79" t="s">
        <v>99</v>
      </c>
      <c r="L84" s="1230" t="str">
        <f>IF(ISNUMBER(H84),H84*200000,"")</f>
        <v/>
      </c>
      <c r="M84" s="1230"/>
      <c r="N84" s="1230"/>
      <c r="O84" s="79" t="s">
        <v>1</v>
      </c>
      <c r="P84" s="79"/>
      <c r="Q84" s="80"/>
      <c r="R84" s="26"/>
      <c r="S84" s="30"/>
      <c r="T84" s="27"/>
      <c r="U84" s="407"/>
      <c r="V84" s="408"/>
      <c r="W84" s="584" t="s">
        <v>24</v>
      </c>
      <c r="X84" s="585" t="s">
        <v>45</v>
      </c>
      <c r="Y84" s="586" t="s">
        <v>323</v>
      </c>
      <c r="Z84" s="990" t="s">
        <v>225</v>
      </c>
      <c r="AA84" s="991"/>
      <c r="AB84" s="991"/>
      <c r="AC84" s="739">
        <v>1.75</v>
      </c>
      <c r="AD84" s="739"/>
      <c r="AE84" s="587" t="s">
        <v>221</v>
      </c>
      <c r="AF84" s="588" t="s">
        <v>11</v>
      </c>
      <c r="AG84" s="976">
        <v>350000</v>
      </c>
      <c r="AH84" s="976"/>
      <c r="AI84" s="976"/>
      <c r="AJ84" s="589" t="s">
        <v>1</v>
      </c>
      <c r="AK84" s="589"/>
      <c r="AL84" s="589"/>
      <c r="AM84" s="590"/>
      <c r="AN84" s="370"/>
      <c r="AO84" s="423"/>
      <c r="AP84" s="407"/>
      <c r="AQ84" s="407"/>
      <c r="AR84"/>
      <c r="AS84"/>
      <c r="AT84"/>
      <c r="AU84"/>
      <c r="AV84"/>
      <c r="AW84"/>
    </row>
    <row r="85" spans="1:49" ht="25.05" customHeight="1" thickBot="1" x14ac:dyDescent="0.25">
      <c r="A85" s="21"/>
      <c r="B85" s="1234" t="s">
        <v>416</v>
      </c>
      <c r="C85" s="1235"/>
      <c r="D85" s="81" t="s">
        <v>323</v>
      </c>
      <c r="E85" s="681" t="s">
        <v>226</v>
      </c>
      <c r="F85" s="682"/>
      <c r="G85" s="682"/>
      <c r="H85" s="678" t="str">
        <f>IF(AND(OR(S10=1,S11=1,S12=1),S7=2,S8=1),ROUND(SUM(IF(S10=1,L39,0),IF(S11=1,L40,0),IF(S12=1,L41,0)),2),"-")</f>
        <v>-</v>
      </c>
      <c r="I85" s="678"/>
      <c r="J85" s="82" t="s">
        <v>221</v>
      </c>
      <c r="K85" s="83" t="s">
        <v>99</v>
      </c>
      <c r="L85" s="1231" t="str">
        <f>IF(ISNUMBER(H85),H85*100000,"")</f>
        <v/>
      </c>
      <c r="M85" s="1231"/>
      <c r="N85" s="1231"/>
      <c r="O85" s="83" t="s">
        <v>1</v>
      </c>
      <c r="P85" s="83"/>
      <c r="Q85" s="84"/>
      <c r="R85" s="26"/>
      <c r="S85" s="30"/>
      <c r="T85" s="27"/>
      <c r="U85" s="407"/>
      <c r="V85" s="408"/>
      <c r="W85" s="591" t="s">
        <v>24</v>
      </c>
      <c r="X85" s="592" t="s">
        <v>68</v>
      </c>
      <c r="Y85" s="593" t="s">
        <v>323</v>
      </c>
      <c r="Z85" s="992" t="s">
        <v>226</v>
      </c>
      <c r="AA85" s="993"/>
      <c r="AB85" s="993"/>
      <c r="AC85" s="977">
        <v>0</v>
      </c>
      <c r="AD85" s="977"/>
      <c r="AE85" s="594" t="s">
        <v>221</v>
      </c>
      <c r="AF85" s="595" t="s">
        <v>11</v>
      </c>
      <c r="AG85" s="978" t="str">
        <f>IF(AC85&lt;&gt;"",AC85*100000,"")</f>
        <v/>
      </c>
      <c r="AH85" s="978"/>
      <c r="AI85" s="978"/>
      <c r="AJ85" s="596" t="s">
        <v>1</v>
      </c>
      <c r="AK85" s="596"/>
      <c r="AL85" s="596"/>
      <c r="AM85" s="597"/>
      <c r="AN85" s="370"/>
      <c r="AO85" s="423"/>
      <c r="AP85" s="407"/>
      <c r="AQ85" s="407"/>
      <c r="AR85"/>
      <c r="AS85"/>
      <c r="AT85"/>
      <c r="AU85"/>
      <c r="AV85"/>
      <c r="AW85"/>
    </row>
    <row r="86" spans="1:49" ht="25.05" customHeight="1" thickBot="1" x14ac:dyDescent="0.25">
      <c r="A86" s="21"/>
      <c r="B86" s="700" t="s">
        <v>329</v>
      </c>
      <c r="C86" s="701"/>
      <c r="D86" s="85" t="s">
        <v>292</v>
      </c>
      <c r="E86" s="1314" t="str">
        <f>IF(OR(ISNUMBER(L84),ISNUMBER(L85)),G15,"")</f>
        <v/>
      </c>
      <c r="F86" s="1315"/>
      <c r="G86" s="1315"/>
      <c r="H86" s="1315"/>
      <c r="I86" s="86"/>
      <c r="J86" s="87" t="s">
        <v>100</v>
      </c>
      <c r="K86" s="629"/>
      <c r="L86" s="630"/>
      <c r="M86" s="630"/>
      <c r="N86" s="630"/>
      <c r="O86" s="630"/>
      <c r="P86" s="630"/>
      <c r="Q86" s="631"/>
      <c r="R86" s="26"/>
      <c r="S86" s="30"/>
      <c r="T86" s="27"/>
      <c r="U86" s="407"/>
      <c r="V86" s="408"/>
      <c r="W86" s="979" t="s">
        <v>293</v>
      </c>
      <c r="X86" s="980"/>
      <c r="Y86" s="598" t="s">
        <v>291</v>
      </c>
      <c r="Z86" s="1300">
        <f>AC15</f>
        <v>250000</v>
      </c>
      <c r="AA86" s="1301"/>
      <c r="AB86" s="1301"/>
      <c r="AC86" s="1301"/>
      <c r="AD86" s="1301"/>
      <c r="AE86" s="1301"/>
      <c r="AF86" s="599" t="s">
        <v>100</v>
      </c>
      <c r="AG86" s="599"/>
      <c r="AH86" s="599"/>
      <c r="AI86" s="599"/>
      <c r="AJ86" s="599"/>
      <c r="AK86" s="599"/>
      <c r="AL86" s="599"/>
      <c r="AM86" s="600"/>
      <c r="AN86" s="370"/>
      <c r="AO86" s="423"/>
      <c r="AP86" s="407"/>
      <c r="AQ86" s="407"/>
      <c r="AR86"/>
      <c r="AS86"/>
      <c r="AT86"/>
      <c r="AU86"/>
      <c r="AV86"/>
      <c r="AW86"/>
    </row>
    <row r="87" spans="1:49" ht="25.05" customHeight="1" thickBot="1" x14ac:dyDescent="0.25">
      <c r="A87" s="21"/>
      <c r="B87" s="1220" t="s">
        <v>396</v>
      </c>
      <c r="C87" s="1221"/>
      <c r="D87" s="238" t="s">
        <v>82</v>
      </c>
      <c r="E87" s="696" t="str">
        <f>IF(AND(OR(L84&lt;&gt;"",L85&lt;&gt;""),E86&lt;&gt;"",OR(S10=1,S11=1,S12=1)),ROUNDDOWN(MIN(SUM(L84:N85),E86),-3),"")</f>
        <v/>
      </c>
      <c r="F87" s="697"/>
      <c r="G87" s="697"/>
      <c r="H87" s="697"/>
      <c r="I87" s="266"/>
      <c r="J87" s="267" t="s">
        <v>100</v>
      </c>
      <c r="K87" s="1069" t="s">
        <v>380</v>
      </c>
      <c r="L87" s="1070"/>
      <c r="M87" s="1070"/>
      <c r="N87" s="1070"/>
      <c r="O87" s="1070"/>
      <c r="P87" s="1070"/>
      <c r="Q87" s="1071"/>
      <c r="R87" s="26"/>
      <c r="S87" s="30"/>
      <c r="T87" s="27"/>
      <c r="U87" s="407"/>
      <c r="V87" s="408"/>
      <c r="W87" s="1332" t="s">
        <v>277</v>
      </c>
      <c r="X87" s="1333"/>
      <c r="Y87" s="601" t="s">
        <v>82</v>
      </c>
      <c r="Z87" s="1215">
        <f>MIN(AG84,Z86)</f>
        <v>250000</v>
      </c>
      <c r="AA87" s="1215"/>
      <c r="AB87" s="1215"/>
      <c r="AC87" s="1215"/>
      <c r="AD87" s="1215"/>
      <c r="AE87" s="1216"/>
      <c r="AF87" s="602" t="s">
        <v>70</v>
      </c>
      <c r="AG87" s="1217" t="s">
        <v>386</v>
      </c>
      <c r="AH87" s="1218"/>
      <c r="AI87" s="1218"/>
      <c r="AJ87" s="1218"/>
      <c r="AK87" s="1218"/>
      <c r="AL87" s="1218"/>
      <c r="AM87" s="1219"/>
      <c r="AN87" s="370"/>
      <c r="AO87" s="423"/>
      <c r="AP87" s="407"/>
      <c r="AQ87" s="407"/>
      <c r="AR87"/>
      <c r="AS87"/>
      <c r="AT87"/>
      <c r="AU87"/>
      <c r="AV87"/>
      <c r="AW87"/>
    </row>
    <row r="88" spans="1:49" ht="28.05" customHeight="1" thickTop="1" thickBot="1" x14ac:dyDescent="0.6">
      <c r="A88" s="21"/>
      <c r="B88" s="1099" t="s">
        <v>370</v>
      </c>
      <c r="C88" s="1099"/>
      <c r="D88" s="1099"/>
      <c r="E88" s="1099"/>
      <c r="F88" s="1099"/>
      <c r="G88" s="1099"/>
      <c r="H88" s="1099"/>
      <c r="I88" s="1099"/>
      <c r="J88" s="1099"/>
      <c r="K88" s="1099"/>
      <c r="L88" s="1099"/>
      <c r="M88" s="1099"/>
      <c r="N88" s="1099"/>
      <c r="O88" s="1099"/>
      <c r="P88" s="1099"/>
      <c r="Q88" s="1099"/>
      <c r="R88" s="26"/>
      <c r="S88" s="30"/>
      <c r="T88" s="27"/>
      <c r="U88" s="407"/>
      <c r="V88" s="408"/>
      <c r="W88" s="742" t="s">
        <v>410</v>
      </c>
      <c r="X88" s="742"/>
      <c r="Y88" s="742"/>
      <c r="Z88" s="742"/>
      <c r="AA88" s="742"/>
      <c r="AB88" s="742"/>
      <c r="AC88" s="742"/>
      <c r="AD88" s="742"/>
      <c r="AE88" s="742"/>
      <c r="AF88" s="742"/>
      <c r="AG88" s="742"/>
      <c r="AH88" s="742"/>
      <c r="AI88" s="742"/>
      <c r="AJ88" s="742"/>
      <c r="AK88" s="742"/>
      <c r="AL88" s="742"/>
      <c r="AM88" s="742"/>
      <c r="AN88" s="370"/>
      <c r="AO88" s="423"/>
      <c r="AP88" s="407"/>
      <c r="AQ88" s="407"/>
      <c r="AR88"/>
      <c r="AS88"/>
      <c r="AT88"/>
      <c r="AU88"/>
      <c r="AV88"/>
      <c r="AW88"/>
    </row>
    <row r="89" spans="1:49" ht="25.05" customHeight="1" thickTop="1" thickBot="1" x14ac:dyDescent="0.25">
      <c r="A89" s="21"/>
      <c r="B89" s="1089" t="s">
        <v>397</v>
      </c>
      <c r="C89" s="1090"/>
      <c r="D89" s="88" t="s">
        <v>326</v>
      </c>
      <c r="E89" s="1328" t="s">
        <v>227</v>
      </c>
      <c r="F89" s="1329"/>
      <c r="G89" s="1329"/>
      <c r="H89" s="695" t="str">
        <f>IF(AND(OR(S10=1,S11=1,S12=1),S7=2,S8&lt;&gt;0),ROUND(SUM(IF(AND(S10=1,S7=2),E37,0),IF(AND(S11=1,S7=2),'※複数系列 (2)'!E25,0),IF(AND(S12=1,S7=2),'※複数系列 (3)'!E25,0)),2),"")</f>
        <v/>
      </c>
      <c r="I89" s="695"/>
      <c r="J89" s="89" t="s">
        <v>28</v>
      </c>
      <c r="K89" s="749" t="s">
        <v>99</v>
      </c>
      <c r="L89" s="749"/>
      <c r="M89" s="694" t="str">
        <f>IF(H89&lt;&gt;"",H89*180000,"")</f>
        <v/>
      </c>
      <c r="N89" s="694"/>
      <c r="O89" s="694"/>
      <c r="P89" s="694"/>
      <c r="Q89" s="90" t="s">
        <v>1</v>
      </c>
      <c r="R89" s="26"/>
      <c r="S89" s="30"/>
      <c r="T89" s="27"/>
      <c r="U89" s="407"/>
      <c r="V89" s="408"/>
      <c r="W89" s="1330" t="s">
        <v>255</v>
      </c>
      <c r="X89" s="1331"/>
      <c r="Y89" s="603" t="s">
        <v>325</v>
      </c>
      <c r="Z89" s="604" t="s">
        <v>227</v>
      </c>
      <c r="AA89" s="604"/>
      <c r="AB89" s="604"/>
      <c r="AC89" s="604"/>
      <c r="AD89" s="1291">
        <v>1.75</v>
      </c>
      <c r="AE89" s="1291"/>
      <c r="AF89" s="605" t="s">
        <v>28</v>
      </c>
      <c r="AG89" s="1292" t="s">
        <v>99</v>
      </c>
      <c r="AH89" s="1292"/>
      <c r="AI89" s="1293">
        <f>AD89*180000</f>
        <v>315000</v>
      </c>
      <c r="AJ89" s="1293"/>
      <c r="AK89" s="1293"/>
      <c r="AL89" s="1293"/>
      <c r="AM89" s="606" t="s">
        <v>1</v>
      </c>
      <c r="AN89" s="370"/>
      <c r="AO89" s="423"/>
      <c r="AP89" s="407"/>
      <c r="AQ89" s="407"/>
      <c r="AR89"/>
      <c r="AS89"/>
      <c r="AT89"/>
      <c r="AU89"/>
      <c r="AV89"/>
      <c r="AW89"/>
    </row>
    <row r="90" spans="1:49" ht="25.05" customHeight="1" thickBot="1" x14ac:dyDescent="0.25">
      <c r="A90" s="21"/>
      <c r="B90" s="1079" t="s">
        <v>330</v>
      </c>
      <c r="C90" s="1080"/>
      <c r="D90" s="91" t="s">
        <v>294</v>
      </c>
      <c r="E90" s="1327" t="str">
        <f>IF(ISNUMBER(M89),G16,"")</f>
        <v/>
      </c>
      <c r="F90" s="1327"/>
      <c r="G90" s="1327"/>
      <c r="H90" s="1327"/>
      <c r="I90" s="1327"/>
      <c r="J90" s="92" t="s">
        <v>70</v>
      </c>
      <c r="K90" s="1311"/>
      <c r="L90" s="1312"/>
      <c r="M90" s="1312"/>
      <c r="N90" s="1312"/>
      <c r="O90" s="1312"/>
      <c r="P90" s="1312"/>
      <c r="Q90" s="1313"/>
      <c r="R90" s="26"/>
      <c r="S90" s="30"/>
      <c r="T90" s="27"/>
      <c r="U90" s="407"/>
      <c r="V90" s="408"/>
      <c r="W90" s="786" t="s">
        <v>289</v>
      </c>
      <c r="X90" s="787"/>
      <c r="Y90" s="607" t="s">
        <v>332</v>
      </c>
      <c r="Z90" s="788">
        <v>150000</v>
      </c>
      <c r="AA90" s="788"/>
      <c r="AB90" s="788"/>
      <c r="AC90" s="788"/>
      <c r="AD90" s="788"/>
      <c r="AE90" s="788"/>
      <c r="AF90" s="608" t="s">
        <v>70</v>
      </c>
      <c r="AG90" s="789"/>
      <c r="AH90" s="790"/>
      <c r="AI90" s="790"/>
      <c r="AJ90" s="790"/>
      <c r="AK90" s="790"/>
      <c r="AL90" s="790"/>
      <c r="AM90" s="791"/>
      <c r="AN90" s="370"/>
      <c r="AO90" s="423"/>
      <c r="AP90" s="407"/>
      <c r="AQ90" s="407"/>
      <c r="AR90"/>
      <c r="AS90"/>
      <c r="AT90"/>
      <c r="AU90"/>
      <c r="AV90"/>
      <c r="AW90"/>
    </row>
    <row r="91" spans="1:49" ht="25.05" customHeight="1" thickTop="1" thickBot="1" x14ac:dyDescent="0.25">
      <c r="A91" s="21"/>
      <c r="B91" s="698" t="s">
        <v>331</v>
      </c>
      <c r="C91" s="699"/>
      <c r="D91" s="239" t="s">
        <v>46</v>
      </c>
      <c r="E91" s="1297" t="str">
        <f>IF(OR(ISNUMBER(M89),ISNUMBER(E90)),ROUNDDOWN(MIN(M89,E90),-3),"")</f>
        <v/>
      </c>
      <c r="F91" s="1297"/>
      <c r="G91" s="1298"/>
      <c r="H91" s="1298"/>
      <c r="I91" s="1299"/>
      <c r="J91" s="268" t="s">
        <v>70</v>
      </c>
      <c r="K91" s="743" t="s">
        <v>381</v>
      </c>
      <c r="L91" s="744"/>
      <c r="M91" s="744"/>
      <c r="N91" s="744"/>
      <c r="O91" s="744"/>
      <c r="P91" s="744"/>
      <c r="Q91" s="745"/>
      <c r="R91" s="26"/>
      <c r="S91" s="30"/>
      <c r="T91" s="27"/>
      <c r="U91" s="407"/>
      <c r="V91" s="408"/>
      <c r="W91" s="968" t="s">
        <v>278</v>
      </c>
      <c r="X91" s="969"/>
      <c r="Y91" s="609" t="s">
        <v>46</v>
      </c>
      <c r="Z91" s="970">
        <v>150000</v>
      </c>
      <c r="AA91" s="970"/>
      <c r="AB91" s="970"/>
      <c r="AC91" s="971"/>
      <c r="AD91" s="971"/>
      <c r="AE91" s="972"/>
      <c r="AF91" s="610" t="s">
        <v>70</v>
      </c>
      <c r="AG91" s="973" t="s">
        <v>387</v>
      </c>
      <c r="AH91" s="974"/>
      <c r="AI91" s="974"/>
      <c r="AJ91" s="974"/>
      <c r="AK91" s="974"/>
      <c r="AL91" s="974"/>
      <c r="AM91" s="975"/>
      <c r="AN91" s="370"/>
      <c r="AO91" s="423"/>
      <c r="AP91" s="407"/>
      <c r="AQ91" s="407"/>
      <c r="AR91"/>
      <c r="AS91"/>
      <c r="AT91"/>
      <c r="AU91"/>
      <c r="AV91"/>
      <c r="AW91"/>
    </row>
    <row r="92" spans="1:49" s="42" customFormat="1" ht="27.6" customHeight="1" thickTop="1" thickBot="1" x14ac:dyDescent="0.25">
      <c r="A92" s="37"/>
      <c r="B92" s="28" t="s">
        <v>389</v>
      </c>
      <c r="C92" s="38"/>
      <c r="D92" s="38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40"/>
      <c r="Q92" s="38"/>
      <c r="R92" s="39"/>
      <c r="S92" s="18"/>
      <c r="T92" s="41"/>
      <c r="U92" s="438"/>
      <c r="V92" s="434"/>
      <c r="W92" s="413" t="s">
        <v>389</v>
      </c>
      <c r="X92" s="435"/>
      <c r="Y92" s="435"/>
      <c r="Z92" s="436"/>
      <c r="AA92" s="436"/>
      <c r="AB92" s="436"/>
      <c r="AC92" s="436"/>
      <c r="AD92" s="436"/>
      <c r="AE92" s="436"/>
      <c r="AF92" s="436"/>
      <c r="AG92" s="436"/>
      <c r="AH92" s="436"/>
      <c r="AI92" s="436"/>
      <c r="AJ92" s="436"/>
      <c r="AK92" s="436"/>
      <c r="AL92" s="437"/>
      <c r="AM92" s="435"/>
      <c r="AN92" s="436"/>
      <c r="AO92" s="405"/>
      <c r="AP92" s="438"/>
      <c r="AQ92" s="438"/>
      <c r="AR92" s="439"/>
      <c r="AS92" s="439"/>
      <c r="AT92" s="439"/>
      <c r="AU92" s="439"/>
      <c r="AV92" s="439"/>
      <c r="AW92" s="439"/>
    </row>
    <row r="93" spans="1:49" ht="25.05" customHeight="1" thickTop="1" thickBot="1" x14ac:dyDescent="0.25">
      <c r="A93" s="21"/>
      <c r="B93" s="652" t="s">
        <v>37</v>
      </c>
      <c r="C93" s="653"/>
      <c r="D93" s="654" t="s">
        <v>36</v>
      </c>
      <c r="E93" s="1318" t="s">
        <v>38</v>
      </c>
      <c r="F93" s="1319"/>
      <c r="G93" s="655" t="s">
        <v>256</v>
      </c>
      <c r="H93" s="756" t="s">
        <v>39</v>
      </c>
      <c r="I93" s="757"/>
      <c r="J93" s="757"/>
      <c r="K93" s="758"/>
      <c r="L93" s="762" t="s">
        <v>256</v>
      </c>
      <c r="M93" s="687" t="s">
        <v>402</v>
      </c>
      <c r="N93" s="688"/>
      <c r="O93" s="688"/>
      <c r="P93" s="689"/>
      <c r="Q93" s="273"/>
      <c r="R93" s="26"/>
      <c r="S93" s="30"/>
      <c r="T93" s="27"/>
      <c r="U93" s="407"/>
      <c r="V93" s="408"/>
      <c r="W93" s="1283" t="s">
        <v>37</v>
      </c>
      <c r="X93" s="1284"/>
      <c r="Y93" s="737" t="s">
        <v>36</v>
      </c>
      <c r="Z93" s="994" t="s">
        <v>38</v>
      </c>
      <c r="AA93" s="995"/>
      <c r="AB93" s="996"/>
      <c r="AC93" s="738" t="s">
        <v>256</v>
      </c>
      <c r="AD93" s="1270" t="s">
        <v>39</v>
      </c>
      <c r="AE93" s="1276"/>
      <c r="AF93" s="1276"/>
      <c r="AG93" s="1276"/>
      <c r="AH93" s="1271"/>
      <c r="AI93" s="1252" t="s">
        <v>36</v>
      </c>
      <c r="AJ93" s="1302" t="s">
        <v>40</v>
      </c>
      <c r="AK93" s="1303"/>
      <c r="AL93" s="1303"/>
      <c r="AM93" s="1304"/>
      <c r="AN93" s="370"/>
      <c r="AO93" s="423"/>
      <c r="AP93" s="407"/>
      <c r="AQ93" s="407"/>
      <c r="AR93"/>
      <c r="AS93"/>
      <c r="AT93"/>
      <c r="AU93"/>
      <c r="AV93"/>
      <c r="AW93"/>
    </row>
    <row r="94" spans="1:49" ht="25.05" customHeight="1" thickBot="1" x14ac:dyDescent="0.25">
      <c r="A94" s="21"/>
      <c r="B94" s="1316" t="str">
        <f>IF(ISNUMBER(E50),E50,"")</f>
        <v/>
      </c>
      <c r="C94" s="1317"/>
      <c r="D94" s="654"/>
      <c r="E94" s="1320" t="str">
        <f>IF(ISNUMBER(E82),E82,"")</f>
        <v/>
      </c>
      <c r="F94" s="1321"/>
      <c r="G94" s="655"/>
      <c r="H94" s="759" t="str">
        <f>IF(ISNUMBER(E87),E87,"")</f>
        <v/>
      </c>
      <c r="I94" s="760"/>
      <c r="J94" s="760"/>
      <c r="K94" s="761"/>
      <c r="L94" s="762"/>
      <c r="M94" s="753" t="str">
        <f>IF(ISNUMBER(E91),E91,"")</f>
        <v/>
      </c>
      <c r="N94" s="754"/>
      <c r="O94" s="754"/>
      <c r="P94" s="755"/>
      <c r="Q94" s="274"/>
      <c r="R94" s="26"/>
      <c r="S94" s="30"/>
      <c r="T94" s="27"/>
      <c r="U94" s="407"/>
      <c r="V94" s="408"/>
      <c r="W94" s="1285">
        <f>Z50</f>
        <v>612000</v>
      </c>
      <c r="X94" s="1286"/>
      <c r="Y94" s="737"/>
      <c r="Z94" s="1267">
        <f>Z82</f>
        <v>110000</v>
      </c>
      <c r="AA94" s="1268"/>
      <c r="AB94" s="1269"/>
      <c r="AC94" s="738"/>
      <c r="AD94" s="1305">
        <f>Z87</f>
        <v>250000</v>
      </c>
      <c r="AE94" s="1306"/>
      <c r="AF94" s="1306"/>
      <c r="AG94" s="1306"/>
      <c r="AH94" s="1307"/>
      <c r="AI94" s="1252"/>
      <c r="AJ94" s="1308">
        <f>Z91</f>
        <v>150000</v>
      </c>
      <c r="AK94" s="1309"/>
      <c r="AL94" s="1309"/>
      <c r="AM94" s="1310"/>
      <c r="AN94" s="370"/>
      <c r="AO94" s="423"/>
      <c r="AP94" s="407"/>
      <c r="AQ94" s="407"/>
      <c r="AR94"/>
      <c r="AS94"/>
      <c r="AT94"/>
      <c r="AU94"/>
      <c r="AV94"/>
      <c r="AW94"/>
    </row>
    <row r="95" spans="1:49" ht="25.05" customHeight="1" thickTop="1" thickBot="1" x14ac:dyDescent="0.25">
      <c r="A95" s="21"/>
      <c r="B95" s="691" t="s">
        <v>400</v>
      </c>
      <c r="C95" s="692"/>
      <c r="D95" s="312" t="s">
        <v>376</v>
      </c>
      <c r="E95" s="693" t="str">
        <f>IF(ISNUMBER(G14),SUM(B94,E94,H94,M94),"")</f>
        <v/>
      </c>
      <c r="F95" s="693"/>
      <c r="G95" s="693"/>
      <c r="H95" s="693"/>
      <c r="I95" s="313" t="s">
        <v>100</v>
      </c>
      <c r="J95" s="763"/>
      <c r="K95" s="763"/>
      <c r="L95" s="763"/>
      <c r="M95" s="763"/>
      <c r="N95" s="763"/>
      <c r="O95" s="763"/>
      <c r="P95" s="314"/>
      <c r="Q95" s="275"/>
      <c r="R95" s="45"/>
      <c r="S95" s="46"/>
      <c r="T95" s="27"/>
      <c r="U95" s="407"/>
      <c r="V95" s="408"/>
      <c r="W95" s="1277" t="s">
        <v>258</v>
      </c>
      <c r="X95" s="1278"/>
      <c r="Y95" s="611" t="s">
        <v>376</v>
      </c>
      <c r="Z95" s="1279">
        <f>IF(OR(ISNUMBER(W94),ISNUMBER(Z94),ISNUMBER(AD94),ISNUMBER(AJ94)),SUM(W94,Z94,AD94,AJ94),"")</f>
        <v>1122000</v>
      </c>
      <c r="AA95" s="1279"/>
      <c r="AB95" s="1279"/>
      <c r="AC95" s="1279"/>
      <c r="AD95" s="1279"/>
      <c r="AE95" s="612" t="s">
        <v>100</v>
      </c>
      <c r="AF95" s="613"/>
      <c r="AG95" s="1280"/>
      <c r="AH95" s="1280"/>
      <c r="AI95" s="1280"/>
      <c r="AJ95" s="1280"/>
      <c r="AK95" s="1280"/>
      <c r="AL95" s="1280"/>
      <c r="AM95" s="1281"/>
      <c r="AN95" s="451"/>
      <c r="AO95" s="614"/>
      <c r="AP95" s="407"/>
      <c r="AQ95" s="407"/>
      <c r="AR95"/>
      <c r="AS95"/>
      <c r="AT95"/>
      <c r="AU95"/>
      <c r="AV95"/>
      <c r="AW95"/>
    </row>
    <row r="96" spans="1:49" s="42" customFormat="1" ht="28.05" customHeight="1" thickTop="1" thickBot="1" x14ac:dyDescent="0.25">
      <c r="A96" s="37"/>
      <c r="B96" s="28" t="s">
        <v>390</v>
      </c>
      <c r="C96" s="38"/>
      <c r="D96" s="38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40"/>
      <c r="Q96" s="38"/>
      <c r="R96" s="39"/>
      <c r="S96" s="18"/>
      <c r="T96" s="41"/>
      <c r="U96" s="438"/>
      <c r="V96" s="434"/>
      <c r="W96" s="413" t="s">
        <v>390</v>
      </c>
      <c r="X96" s="435"/>
      <c r="Y96" s="435"/>
      <c r="Z96" s="436"/>
      <c r="AA96" s="436"/>
      <c r="AB96" s="436"/>
      <c r="AC96" s="436"/>
      <c r="AD96" s="436"/>
      <c r="AE96" s="436"/>
      <c r="AF96" s="436"/>
      <c r="AG96" s="436"/>
      <c r="AH96" s="436"/>
      <c r="AI96" s="436"/>
      <c r="AJ96" s="436"/>
      <c r="AK96" s="437"/>
      <c r="AL96" s="435"/>
      <c r="AM96" s="435"/>
      <c r="AN96" s="436"/>
      <c r="AO96" s="405"/>
      <c r="AP96" s="438"/>
      <c r="AQ96" s="438"/>
      <c r="AR96" s="439"/>
      <c r="AS96" s="439"/>
      <c r="AT96" s="439"/>
      <c r="AU96" s="439"/>
      <c r="AV96" s="439"/>
      <c r="AW96" s="439"/>
    </row>
    <row r="97" spans="1:49" s="252" customFormat="1" ht="34.950000000000003" customHeight="1" thickTop="1" thickBot="1" x14ac:dyDescent="0.25">
      <c r="A97" s="250"/>
      <c r="B97" s="1322" t="s">
        <v>408</v>
      </c>
      <c r="C97" s="1323"/>
      <c r="D97" s="654" t="s">
        <v>36</v>
      </c>
      <c r="E97" s="683" t="s">
        <v>404</v>
      </c>
      <c r="F97" s="684"/>
      <c r="G97" s="1324" t="s">
        <v>256</v>
      </c>
      <c r="H97" s="687" t="s">
        <v>405</v>
      </c>
      <c r="I97" s="688"/>
      <c r="J97" s="688"/>
      <c r="K97" s="689"/>
      <c r="L97" s="690" t="s">
        <v>279</v>
      </c>
      <c r="M97" s="769" t="s">
        <v>406</v>
      </c>
      <c r="N97" s="770"/>
      <c r="O97" s="770"/>
      <c r="P97" s="770"/>
      <c r="Q97" s="771"/>
      <c r="R97" s="69"/>
      <c r="S97" s="253"/>
      <c r="T97" s="251"/>
      <c r="U97" s="615"/>
      <c r="V97" s="616"/>
      <c r="W97" s="1287" t="s">
        <v>372</v>
      </c>
      <c r="X97" s="1288"/>
      <c r="Y97" s="737" t="s">
        <v>36</v>
      </c>
      <c r="Z97" s="1270" t="s">
        <v>374</v>
      </c>
      <c r="AA97" s="1271"/>
      <c r="AB97" s="1272" t="s">
        <v>256</v>
      </c>
      <c r="AC97" s="1273" t="s">
        <v>373</v>
      </c>
      <c r="AD97" s="1274"/>
      <c r="AE97" s="1274"/>
      <c r="AF97" s="1275"/>
      <c r="AG97" s="1282" t="s">
        <v>279</v>
      </c>
      <c r="AH97" s="1256" t="s">
        <v>375</v>
      </c>
      <c r="AI97" s="1257"/>
      <c r="AJ97" s="1257"/>
      <c r="AK97" s="1257"/>
      <c r="AL97" s="1258"/>
      <c r="AM97" s="617"/>
      <c r="AN97" s="455"/>
      <c r="AO97" s="615"/>
      <c r="AP97" s="615"/>
      <c r="AQ97" s="615"/>
      <c r="AR97" s="618"/>
      <c r="AS97" s="618"/>
      <c r="AT97" s="618"/>
      <c r="AU97" s="618"/>
      <c r="AV97" s="618"/>
      <c r="AW97" s="618"/>
    </row>
    <row r="98" spans="1:49" ht="25.05" customHeight="1" thickBot="1" x14ac:dyDescent="0.25">
      <c r="A98" s="21"/>
      <c r="B98" s="1325" t="str">
        <f>IF(ISNUMBER(G14),IF(OR(T15="新築戸建て",T10=6),SUM(G14:L16),IF(AND(S7=1,S8=2),SUM(G16,G14),G14)),"")</f>
        <v/>
      </c>
      <c r="C98" s="1326"/>
      <c r="D98" s="654"/>
      <c r="E98" s="685" t="str">
        <f>IF(ISNUMBER(G15),IF(OR(T15="新築戸建て",T10=6),0,G15),"")</f>
        <v/>
      </c>
      <c r="F98" s="686"/>
      <c r="G98" s="1324"/>
      <c r="H98" s="1294" t="str">
        <f>IF(ISNUMBER(G16),IF(OR(S7=1,T10=6),0,G16),"")</f>
        <v/>
      </c>
      <c r="I98" s="1295"/>
      <c r="J98" s="1295"/>
      <c r="K98" s="1296"/>
      <c r="L98" s="690"/>
      <c r="M98" s="711" t="str">
        <f>IF(ISNUMBER(G17),G17,"")</f>
        <v/>
      </c>
      <c r="N98" s="712"/>
      <c r="O98" s="712"/>
      <c r="P98" s="712"/>
      <c r="Q98" s="713"/>
      <c r="R98" s="26"/>
      <c r="S98" s="30"/>
      <c r="T98" s="27"/>
      <c r="U98" s="407"/>
      <c r="V98" s="408"/>
      <c r="W98" s="1289">
        <f>AC14</f>
        <v>1250000</v>
      </c>
      <c r="X98" s="1290"/>
      <c r="Y98" s="737"/>
      <c r="Z98" s="1259">
        <f>AC15</f>
        <v>250000</v>
      </c>
      <c r="AA98" s="1260"/>
      <c r="AB98" s="1272"/>
      <c r="AC98" s="1261">
        <f>AC16</f>
        <v>150000</v>
      </c>
      <c r="AD98" s="1262"/>
      <c r="AE98" s="1262"/>
      <c r="AF98" s="1263"/>
      <c r="AG98" s="1282"/>
      <c r="AH98" s="1264">
        <f>AC17</f>
        <v>400000</v>
      </c>
      <c r="AI98" s="1265"/>
      <c r="AJ98" s="1265"/>
      <c r="AK98" s="1265"/>
      <c r="AL98" s="1266"/>
      <c r="AM98" s="619"/>
      <c r="AN98" s="370"/>
      <c r="AO98" s="423"/>
      <c r="AP98" s="407"/>
      <c r="AQ98" s="407"/>
      <c r="AR98"/>
      <c r="AS98"/>
      <c r="AT98"/>
      <c r="AU98"/>
      <c r="AV98"/>
      <c r="AW98"/>
    </row>
    <row r="99" spans="1:49" ht="25.05" customHeight="1" thickTop="1" thickBot="1" x14ac:dyDescent="0.25">
      <c r="A99" s="21"/>
      <c r="B99" s="634" t="s">
        <v>401</v>
      </c>
      <c r="C99" s="635"/>
      <c r="D99" s="254" t="s">
        <v>391</v>
      </c>
      <c r="E99" s="636" t="str">
        <f>IF(ISNUMBER(G14),SUM(B98,E98,H98)-M98,"")</f>
        <v/>
      </c>
      <c r="F99" s="636"/>
      <c r="G99" s="636"/>
      <c r="H99" s="636"/>
      <c r="I99" s="43" t="s">
        <v>100</v>
      </c>
      <c r="J99" s="44"/>
      <c r="K99" s="637"/>
      <c r="L99" s="637"/>
      <c r="M99" s="637"/>
      <c r="N99" s="637"/>
      <c r="O99" s="637"/>
      <c r="P99" s="637"/>
      <c r="Q99" s="638"/>
      <c r="R99" s="45"/>
      <c r="S99" s="46"/>
      <c r="T99" s="27"/>
      <c r="U99" s="407"/>
      <c r="V99" s="408"/>
      <c r="W99" s="1250" t="s">
        <v>377</v>
      </c>
      <c r="X99" s="1251"/>
      <c r="Y99" s="620"/>
      <c r="Z99" s="1253">
        <f>SUM(W98,Z98,AC98)-AH98</f>
        <v>1250000</v>
      </c>
      <c r="AA99" s="1253"/>
      <c r="AB99" s="1253"/>
      <c r="AC99" s="1253"/>
      <c r="AD99" s="621" t="s">
        <v>100</v>
      </c>
      <c r="AE99" s="622"/>
      <c r="AF99" s="1254"/>
      <c r="AG99" s="1254"/>
      <c r="AH99" s="1254"/>
      <c r="AI99" s="1254"/>
      <c r="AJ99" s="1254"/>
      <c r="AK99" s="1254"/>
      <c r="AL99" s="1255"/>
      <c r="AM99" s="623"/>
      <c r="AN99" s="451"/>
      <c r="AO99" s="614"/>
      <c r="AP99" s="407"/>
      <c r="AQ99" s="407"/>
      <c r="AR99"/>
      <c r="AS99"/>
      <c r="AT99"/>
      <c r="AU99"/>
      <c r="AV99"/>
      <c r="AW99"/>
    </row>
    <row r="100" spans="1:49" ht="12" customHeight="1" thickTop="1" thickBot="1" x14ac:dyDescent="0.25">
      <c r="E100" s="14"/>
      <c r="S100" s="46"/>
      <c r="T100" s="27"/>
      <c r="U100" s="407"/>
      <c r="V100"/>
      <c r="W100"/>
      <c r="X100" s="512"/>
      <c r="Y100" s="512"/>
      <c r="Z100"/>
      <c r="AA100"/>
      <c r="AB100"/>
      <c r="AC100"/>
      <c r="AD100"/>
      <c r="AE100"/>
      <c r="AF100"/>
      <c r="AG100"/>
      <c r="AH100"/>
      <c r="AI100"/>
      <c r="AJ100"/>
      <c r="AK100"/>
      <c r="AL100" s="624"/>
      <c r="AM100" s="512"/>
      <c r="AN100"/>
      <c r="AO100" s="444"/>
      <c r="AP100"/>
      <c r="AQ100"/>
      <c r="AR100"/>
      <c r="AS100"/>
      <c r="AT100"/>
      <c r="AU100"/>
      <c r="AV100"/>
      <c r="AW100"/>
    </row>
    <row r="101" spans="1:49" ht="46.8" customHeight="1" thickTop="1" thickBot="1" x14ac:dyDescent="0.25">
      <c r="A101" s="21"/>
      <c r="B101" s="675" t="s">
        <v>414</v>
      </c>
      <c r="C101" s="676"/>
      <c r="D101" s="676"/>
      <c r="E101" s="676"/>
      <c r="F101" s="269" t="s">
        <v>392</v>
      </c>
      <c r="G101" s="667" t="str">
        <f>IF(AND(ISNUMBER(E99),ISNUMBER(E95)),ROUNDDOWN(MIN(E99,E95),-3),"")</f>
        <v/>
      </c>
      <c r="H101" s="668"/>
      <c r="I101" s="668"/>
      <c r="J101" s="668"/>
      <c r="K101" s="668"/>
      <c r="L101" s="270" t="s">
        <v>70</v>
      </c>
      <c r="M101" s="632" t="s">
        <v>409</v>
      </c>
      <c r="N101" s="632"/>
      <c r="O101" s="632"/>
      <c r="P101" s="632"/>
      <c r="Q101" s="633"/>
      <c r="R101" s="45"/>
      <c r="S101" s="46"/>
      <c r="T101" s="27"/>
      <c r="U101" s="407"/>
      <c r="V101" s="408"/>
      <c r="W101" s="985" t="s">
        <v>414</v>
      </c>
      <c r="X101" s="986"/>
      <c r="Y101" s="986"/>
      <c r="Z101" s="986"/>
      <c r="AA101" s="986"/>
      <c r="AB101" s="986"/>
      <c r="AC101" s="625" t="s">
        <v>371</v>
      </c>
      <c r="AD101" s="987">
        <v>1122000</v>
      </c>
      <c r="AE101" s="988"/>
      <c r="AF101" s="988"/>
      <c r="AG101" s="988"/>
      <c r="AH101" s="988"/>
      <c r="AI101" s="989"/>
      <c r="AJ101" s="626" t="s">
        <v>70</v>
      </c>
      <c r="AK101" s="983" t="s">
        <v>257</v>
      </c>
      <c r="AL101" s="983"/>
      <c r="AM101" s="984"/>
      <c r="AN101" s="451"/>
      <c r="AO101" s="614"/>
      <c r="AP101" s="407"/>
      <c r="AQ101" s="407"/>
      <c r="AR101"/>
      <c r="AS101"/>
      <c r="AT101"/>
      <c r="AU101"/>
      <c r="AV101"/>
      <c r="AW101"/>
    </row>
    <row r="102" spans="1:49" ht="25.05" customHeight="1" thickTop="1" thickBot="1" x14ac:dyDescent="0.25">
      <c r="A102" s="21"/>
      <c r="B102" s="1062" t="s">
        <v>403</v>
      </c>
      <c r="C102" s="1063"/>
      <c r="D102" s="1063"/>
      <c r="E102" s="1063"/>
      <c r="F102" s="1063"/>
      <c r="G102" s="1063"/>
      <c r="H102" s="1063"/>
      <c r="I102" s="1063"/>
      <c r="J102" s="1063"/>
      <c r="K102" s="1063"/>
      <c r="L102" s="1063"/>
      <c r="M102" s="1063"/>
      <c r="N102" s="1063"/>
      <c r="O102" s="1063"/>
      <c r="P102" s="1063"/>
      <c r="Q102" s="1064"/>
      <c r="R102" s="45"/>
      <c r="S102" s="46"/>
      <c r="T102" s="27"/>
      <c r="U102" s="407"/>
      <c r="V102" s="408"/>
      <c r="W102" s="938" t="s">
        <v>403</v>
      </c>
      <c r="X102" s="939"/>
      <c r="Y102" s="939"/>
      <c r="Z102" s="939"/>
      <c r="AA102" s="939"/>
      <c r="AB102" s="939"/>
      <c r="AC102" s="939"/>
      <c r="AD102" s="940"/>
      <c r="AE102" s="940"/>
      <c r="AF102" s="940"/>
      <c r="AG102" s="940"/>
      <c r="AH102" s="940"/>
      <c r="AI102" s="940"/>
      <c r="AJ102" s="939"/>
      <c r="AK102" s="939"/>
      <c r="AL102" s="939"/>
      <c r="AM102" s="941"/>
      <c r="AN102" s="451"/>
      <c r="AO102" s="614"/>
      <c r="AP102" s="407"/>
      <c r="AQ102" s="407"/>
      <c r="AR102"/>
      <c r="AS102"/>
      <c r="AT102"/>
      <c r="AU102"/>
      <c r="AV102"/>
      <c r="AW102"/>
    </row>
    <row r="103" spans="1:49" ht="12" customHeight="1" thickTop="1" x14ac:dyDescent="0.2">
      <c r="A103" s="48"/>
      <c r="B103" s="55"/>
      <c r="C103" s="56"/>
      <c r="D103" s="53"/>
      <c r="E103" s="57"/>
      <c r="F103" s="57"/>
      <c r="G103" s="58"/>
      <c r="H103" s="58"/>
      <c r="I103" s="58"/>
      <c r="J103" s="58"/>
      <c r="K103" s="59"/>
      <c r="L103" s="60"/>
      <c r="M103" s="60"/>
      <c r="N103" s="60"/>
      <c r="O103" s="60"/>
      <c r="P103" s="60"/>
      <c r="Q103" s="60"/>
      <c r="R103" s="49"/>
      <c r="S103" s="30"/>
      <c r="T103" s="27"/>
      <c r="U103" s="27"/>
      <c r="V103" s="48"/>
      <c r="W103" s="55"/>
      <c r="X103" s="56"/>
      <c r="Y103" s="53"/>
      <c r="Z103" s="61"/>
      <c r="AA103" s="61"/>
      <c r="AB103" s="61"/>
      <c r="AC103" s="61"/>
      <c r="AD103" s="61"/>
      <c r="AE103" s="61"/>
      <c r="AF103" s="61"/>
      <c r="AG103" s="59"/>
      <c r="AH103" s="60"/>
      <c r="AI103" s="60"/>
      <c r="AJ103" s="60"/>
      <c r="AK103" s="60"/>
      <c r="AL103" s="60"/>
      <c r="AM103" s="60"/>
      <c r="AN103" s="49"/>
      <c r="AO103" s="30"/>
      <c r="AP103" s="27"/>
      <c r="AQ103" s="27"/>
    </row>
    <row r="104" spans="1:49" ht="43.8" customHeight="1" x14ac:dyDescent="0.2">
      <c r="C104" s="128"/>
      <c r="E104" s="128"/>
      <c r="X104" s="128"/>
    </row>
    <row r="105" spans="1:49" ht="27.9" customHeight="1" x14ac:dyDescent="0.2">
      <c r="E105" s="14"/>
    </row>
    <row r="106" spans="1:49" ht="27.9" customHeight="1" x14ac:dyDescent="0.2">
      <c r="E106" s="14"/>
    </row>
    <row r="107" spans="1:49" ht="27.9" customHeight="1" x14ac:dyDescent="0.2">
      <c r="E107" s="14"/>
    </row>
    <row r="108" spans="1:49" ht="27.9" customHeight="1" x14ac:dyDescent="0.2"/>
  </sheetData>
  <sheetProtection algorithmName="SHA-512" hashValue="k88XXIsRARm2JL9dLEJTa/N5Cnw6LW0BHpLjPwddfV9NkoBWGWW3AkLBfcMaVICh6tarlozEPao78+YVSQHnlw==" saltValue="hqQdQ83Jvn31OCUtvZrdXw==" spinCount="100000" sheet="1" formatCells="0"/>
  <mergeCells count="465">
    <mergeCell ref="AD89:AE89"/>
    <mergeCell ref="AG89:AH89"/>
    <mergeCell ref="AI89:AL89"/>
    <mergeCell ref="W88:AM88"/>
    <mergeCell ref="H98:K98"/>
    <mergeCell ref="E91:I91"/>
    <mergeCell ref="Z86:AE86"/>
    <mergeCell ref="AJ93:AM93"/>
    <mergeCell ref="AD94:AH94"/>
    <mergeCell ref="AJ94:AM94"/>
    <mergeCell ref="K90:Q90"/>
    <mergeCell ref="B88:Q88"/>
    <mergeCell ref="E86:H86"/>
    <mergeCell ref="B94:C94"/>
    <mergeCell ref="E93:F93"/>
    <mergeCell ref="E94:F94"/>
    <mergeCell ref="B97:C97"/>
    <mergeCell ref="D97:D98"/>
    <mergeCell ref="G97:G98"/>
    <mergeCell ref="B98:C98"/>
    <mergeCell ref="E90:I90"/>
    <mergeCell ref="E89:G89"/>
    <mergeCell ref="W89:X89"/>
    <mergeCell ref="W87:X87"/>
    <mergeCell ref="W99:X99"/>
    <mergeCell ref="AI93:AI94"/>
    <mergeCell ref="Z99:AC99"/>
    <mergeCell ref="AF99:AL99"/>
    <mergeCell ref="AH97:AL97"/>
    <mergeCell ref="Z98:AA98"/>
    <mergeCell ref="AC98:AF98"/>
    <mergeCell ref="AH98:AL98"/>
    <mergeCell ref="Z94:AB94"/>
    <mergeCell ref="Z97:AA97"/>
    <mergeCell ref="AB97:AB98"/>
    <mergeCell ref="AC97:AF97"/>
    <mergeCell ref="AD93:AH93"/>
    <mergeCell ref="W95:X95"/>
    <mergeCell ref="Z95:AD95"/>
    <mergeCell ref="AG95:AM95"/>
    <mergeCell ref="AG97:AG98"/>
    <mergeCell ref="W93:X93"/>
    <mergeCell ref="W94:X94"/>
    <mergeCell ref="W97:X97"/>
    <mergeCell ref="W98:X98"/>
    <mergeCell ref="Z87:AE87"/>
    <mergeCell ref="AG87:AM87"/>
    <mergeCell ref="B87:C87"/>
    <mergeCell ref="I27:J27"/>
    <mergeCell ref="B39:C41"/>
    <mergeCell ref="I28:J28"/>
    <mergeCell ref="I29:J29"/>
    <mergeCell ref="I31:J31"/>
    <mergeCell ref="L84:N84"/>
    <mergeCell ref="L85:N85"/>
    <mergeCell ref="B84:C84"/>
    <mergeCell ref="B85:C85"/>
    <mergeCell ref="I39:I41"/>
    <mergeCell ref="E81:I81"/>
    <mergeCell ref="E66:H66"/>
    <mergeCell ref="E36:H36"/>
    <mergeCell ref="I49:K49"/>
    <mergeCell ref="B37:C37"/>
    <mergeCell ref="I45:K45"/>
    <mergeCell ref="I46:K46"/>
    <mergeCell ref="I47:K47"/>
    <mergeCell ref="M52:Q52"/>
    <mergeCell ref="I52:L52"/>
    <mergeCell ref="G75:H75"/>
    <mergeCell ref="C15:E15"/>
    <mergeCell ref="G14:L14"/>
    <mergeCell ref="D20:Q20"/>
    <mergeCell ref="A43:A48"/>
    <mergeCell ref="K77:M77"/>
    <mergeCell ref="K79:M79"/>
    <mergeCell ref="K81:Q81"/>
    <mergeCell ref="J41:K41"/>
    <mergeCell ref="P39:Q39"/>
    <mergeCell ref="E34:Q34"/>
    <mergeCell ref="E35:Q35"/>
    <mergeCell ref="I62:J62"/>
    <mergeCell ref="I63:J63"/>
    <mergeCell ref="K75:M75"/>
    <mergeCell ref="M67:O67"/>
    <mergeCell ref="B50:C50"/>
    <mergeCell ref="B52:C60"/>
    <mergeCell ref="B61:C69"/>
    <mergeCell ref="B70:C73"/>
    <mergeCell ref="L47:N47"/>
    <mergeCell ref="L48:N48"/>
    <mergeCell ref="L49:N49"/>
    <mergeCell ref="B81:C81"/>
    <mergeCell ref="I24:J24"/>
    <mergeCell ref="B2:Q2"/>
    <mergeCell ref="B4:C4"/>
    <mergeCell ref="L40:O40"/>
    <mergeCell ref="L41:O41"/>
    <mergeCell ref="B11:C11"/>
    <mergeCell ref="E39:H40"/>
    <mergeCell ref="E41:H41"/>
    <mergeCell ref="B6:C6"/>
    <mergeCell ref="B7:C7"/>
    <mergeCell ref="B10:C10"/>
    <mergeCell ref="B8:C8"/>
    <mergeCell ref="B12:C12"/>
    <mergeCell ref="D32:O32"/>
    <mergeCell ref="K33:Q33"/>
    <mergeCell ref="I21:L21"/>
    <mergeCell ref="M21:Q21"/>
    <mergeCell ref="E37:H37"/>
    <mergeCell ref="L39:O39"/>
    <mergeCell ref="C14:E14"/>
    <mergeCell ref="C17:E17"/>
    <mergeCell ref="C16:E16"/>
    <mergeCell ref="I23:J23"/>
    <mergeCell ref="K37:Q37"/>
    <mergeCell ref="K36:Q36"/>
    <mergeCell ref="E73:O73"/>
    <mergeCell ref="E65:H65"/>
    <mergeCell ref="E68:H68"/>
    <mergeCell ref="E69:G69"/>
    <mergeCell ref="I65:J65"/>
    <mergeCell ref="I66:J66"/>
    <mergeCell ref="K82:Q82"/>
    <mergeCell ref="E82:I82"/>
    <mergeCell ref="H76:I76"/>
    <mergeCell ref="B74:Q74"/>
    <mergeCell ref="L80:M80"/>
    <mergeCell ref="I64:J64"/>
    <mergeCell ref="L44:N44"/>
    <mergeCell ref="L43:Q43"/>
    <mergeCell ref="G43:K43"/>
    <mergeCell ref="I48:K48"/>
    <mergeCell ref="L45:N45"/>
    <mergeCell ref="L46:N46"/>
    <mergeCell ref="E25:H25"/>
    <mergeCell ref="I57:J57"/>
    <mergeCell ref="E63:H63"/>
    <mergeCell ref="E26:H26"/>
    <mergeCell ref="E27:H27"/>
    <mergeCell ref="E33:H33"/>
    <mergeCell ref="I25:J25"/>
    <mergeCell ref="I26:J26"/>
    <mergeCell ref="E59:H59"/>
    <mergeCell ref="E52:H52"/>
    <mergeCell ref="I53:J53"/>
    <mergeCell ref="I54:J54"/>
    <mergeCell ref="I55:J55"/>
    <mergeCell ref="P40:Q40"/>
    <mergeCell ref="E55:H55"/>
    <mergeCell ref="B83:Q83"/>
    <mergeCell ref="H80:I80"/>
    <mergeCell ref="B75:C76"/>
    <mergeCell ref="B77:C78"/>
    <mergeCell ref="B79:C80"/>
    <mergeCell ref="B82:C82"/>
    <mergeCell ref="G77:H77"/>
    <mergeCell ref="G79:H79"/>
    <mergeCell ref="H78:I78"/>
    <mergeCell ref="L76:M76"/>
    <mergeCell ref="B102:Q102"/>
    <mergeCell ref="J39:K39"/>
    <mergeCell ref="J40:K40"/>
    <mergeCell ref="K87:Q87"/>
    <mergeCell ref="B20:B33"/>
    <mergeCell ref="C21:C32"/>
    <mergeCell ref="E21:H21"/>
    <mergeCell ref="B90:C90"/>
    <mergeCell ref="E23:H23"/>
    <mergeCell ref="E24:H24"/>
    <mergeCell ref="E28:H28"/>
    <mergeCell ref="E29:H29"/>
    <mergeCell ref="E30:H30"/>
    <mergeCell ref="E31:H31"/>
    <mergeCell ref="I22:J22"/>
    <mergeCell ref="B89:C89"/>
    <mergeCell ref="E22:H22"/>
    <mergeCell ref="E53:H53"/>
    <mergeCell ref="E54:H54"/>
    <mergeCell ref="E72:O72"/>
    <mergeCell ref="M61:Q61"/>
    <mergeCell ref="E61:H61"/>
    <mergeCell ref="I30:J30"/>
    <mergeCell ref="M69:P69"/>
    <mergeCell ref="C34:D34"/>
    <mergeCell ref="C35:D35"/>
    <mergeCell ref="E64:H64"/>
    <mergeCell ref="M60:P60"/>
    <mergeCell ref="E56:H56"/>
    <mergeCell ref="E57:H57"/>
    <mergeCell ref="M58:O58"/>
    <mergeCell ref="I56:J56"/>
    <mergeCell ref="K59:Q59"/>
    <mergeCell ref="E62:H62"/>
    <mergeCell ref="O45:Q45"/>
    <mergeCell ref="O46:Q46"/>
    <mergeCell ref="F44:F45"/>
    <mergeCell ref="E60:G60"/>
    <mergeCell ref="D39:D41"/>
    <mergeCell ref="I61:L61"/>
    <mergeCell ref="O44:Q44"/>
    <mergeCell ref="P41:Q41"/>
    <mergeCell ref="O47:Q47"/>
    <mergeCell ref="O48:Q48"/>
    <mergeCell ref="O49:Q49"/>
    <mergeCell ref="G48:H48"/>
    <mergeCell ref="G49:H49"/>
    <mergeCell ref="I44:K44"/>
    <mergeCell ref="B34:B36"/>
    <mergeCell ref="W2:AM2"/>
    <mergeCell ref="W4:X4"/>
    <mergeCell ref="Y4:AM4"/>
    <mergeCell ref="W6:X6"/>
    <mergeCell ref="W7:X7"/>
    <mergeCell ref="W8:X8"/>
    <mergeCell ref="W10:X10"/>
    <mergeCell ref="W11:X11"/>
    <mergeCell ref="W12:X12"/>
    <mergeCell ref="AG36:AI36"/>
    <mergeCell ref="AE28:AF28"/>
    <mergeCell ref="Z29:AD29"/>
    <mergeCell ref="AE29:AF29"/>
    <mergeCell ref="Y32:AK32"/>
    <mergeCell ref="Z33:AD33"/>
    <mergeCell ref="AG33:AM33"/>
    <mergeCell ref="Z26:AD26"/>
    <mergeCell ref="AE26:AF26"/>
    <mergeCell ref="Z27:AD27"/>
    <mergeCell ref="Z28:AD28"/>
    <mergeCell ref="Z31:AD31"/>
    <mergeCell ref="AE31:AF31"/>
    <mergeCell ref="AJ36:AK36"/>
    <mergeCell ref="W102:AM102"/>
    <mergeCell ref="AH41:AK41"/>
    <mergeCell ref="AL41:AM41"/>
    <mergeCell ref="W39:X41"/>
    <mergeCell ref="Y39:Y41"/>
    <mergeCell ref="Z39:AD40"/>
    <mergeCell ref="AE39:AE41"/>
    <mergeCell ref="AF39:AG39"/>
    <mergeCell ref="AG68:AM68"/>
    <mergeCell ref="AI67:AK67"/>
    <mergeCell ref="W91:X91"/>
    <mergeCell ref="Z91:AE91"/>
    <mergeCell ref="AG91:AM91"/>
    <mergeCell ref="AG84:AI84"/>
    <mergeCell ref="AC85:AD85"/>
    <mergeCell ref="AG85:AI85"/>
    <mergeCell ref="W86:X86"/>
    <mergeCell ref="W81:X81"/>
    <mergeCell ref="AK101:AM101"/>
    <mergeCell ref="W101:AB101"/>
    <mergeCell ref="AD101:AI101"/>
    <mergeCell ref="Z84:AB84"/>
    <mergeCell ref="Z85:AB85"/>
    <mergeCell ref="Z93:AB93"/>
    <mergeCell ref="Z73:AK73"/>
    <mergeCell ref="W70:X73"/>
    <mergeCell ref="AE65:AF65"/>
    <mergeCell ref="W52:X60"/>
    <mergeCell ref="AE61:AH61"/>
    <mergeCell ref="AI61:AM61"/>
    <mergeCell ref="Z81:AE81"/>
    <mergeCell ref="AG81:AM81"/>
    <mergeCell ref="AE52:AH52"/>
    <mergeCell ref="AI52:AM52"/>
    <mergeCell ref="AH76:AI76"/>
    <mergeCell ref="W77:X78"/>
    <mergeCell ref="AC77:AD77"/>
    <mergeCell ref="AG77:AI77"/>
    <mergeCell ref="AD78:AE78"/>
    <mergeCell ref="AH78:AI78"/>
    <mergeCell ref="W79:X80"/>
    <mergeCell ref="Z71:AK71"/>
    <mergeCell ref="Z72:AK72"/>
    <mergeCell ref="Z63:AD63"/>
    <mergeCell ref="AE63:AF63"/>
    <mergeCell ref="Z64:AD64"/>
    <mergeCell ref="AI69:AL69"/>
    <mergeCell ref="Z52:AD52"/>
    <mergeCell ref="AE64:AF64"/>
    <mergeCell ref="Z65:AD65"/>
    <mergeCell ref="Z61:AD61"/>
    <mergeCell ref="AE55:AF55"/>
    <mergeCell ref="AE27:AF27"/>
    <mergeCell ref="AE54:AF54"/>
    <mergeCell ref="Z55:AD55"/>
    <mergeCell ref="AA46:AB46"/>
    <mergeCell ref="AA47:AB47"/>
    <mergeCell ref="Z36:AD36"/>
    <mergeCell ref="Z37:AD37"/>
    <mergeCell ref="AA44:AB44"/>
    <mergeCell ref="AC46:AF46"/>
    <mergeCell ref="AF40:AG40"/>
    <mergeCell ref="Z41:AD41"/>
    <mergeCell ref="AF41:AG41"/>
    <mergeCell ref="W42:AM42"/>
    <mergeCell ref="Z43:AF43"/>
    <mergeCell ref="AG43:AM43"/>
    <mergeCell ref="AC44:AF44"/>
    <mergeCell ref="AG44:AJ44"/>
    <mergeCell ref="AK44:AM44"/>
    <mergeCell ref="AC45:AF45"/>
    <mergeCell ref="AG45:AJ45"/>
    <mergeCell ref="Z54:AD54"/>
    <mergeCell ref="AH40:AK40"/>
    <mergeCell ref="AL40:AM40"/>
    <mergeCell ref="AE53:AF53"/>
    <mergeCell ref="AG48:AJ48"/>
    <mergeCell ref="AK48:AM48"/>
    <mergeCell ref="Z53:AD53"/>
    <mergeCell ref="Z23:AD23"/>
    <mergeCell ref="AE23:AF23"/>
    <mergeCell ref="AE25:AF25"/>
    <mergeCell ref="Z24:AD24"/>
    <mergeCell ref="AE24:AF24"/>
    <mergeCell ref="Z25:AD25"/>
    <mergeCell ref="AH39:AK39"/>
    <mergeCell ref="AL39:AM39"/>
    <mergeCell ref="AK45:AM45"/>
    <mergeCell ref="AG37:AM37"/>
    <mergeCell ref="W34:W36"/>
    <mergeCell ref="W37:X37"/>
    <mergeCell ref="W20:W33"/>
    <mergeCell ref="Y20:AM20"/>
    <mergeCell ref="X21:X32"/>
    <mergeCell ref="Z21:AD21"/>
    <mergeCell ref="AE21:AH21"/>
    <mergeCell ref="AI21:AM21"/>
    <mergeCell ref="Z22:AD22"/>
    <mergeCell ref="AE22:AF22"/>
    <mergeCell ref="Z30:AD30"/>
    <mergeCell ref="AE30:AF30"/>
    <mergeCell ref="X34:Y34"/>
    <mergeCell ref="X35:Y35"/>
    <mergeCell ref="W50:X50"/>
    <mergeCell ref="W49:X49"/>
    <mergeCell ref="AG46:AJ46"/>
    <mergeCell ref="AK46:AM46"/>
    <mergeCell ref="AC47:AF47"/>
    <mergeCell ref="AG47:AJ47"/>
    <mergeCell ref="AC48:AF48"/>
    <mergeCell ref="W44:Y45"/>
    <mergeCell ref="Z44:Z45"/>
    <mergeCell ref="W48:Y48"/>
    <mergeCell ref="AG90:AM90"/>
    <mergeCell ref="G15:L15"/>
    <mergeCell ref="G16:L16"/>
    <mergeCell ref="G17:L17"/>
    <mergeCell ref="AC14:AH14"/>
    <mergeCell ref="AC15:AH15"/>
    <mergeCell ref="AC16:AH16"/>
    <mergeCell ref="AC17:AH17"/>
    <mergeCell ref="O14:Q14"/>
    <mergeCell ref="N14:N16"/>
    <mergeCell ref="X14:AA14"/>
    <mergeCell ref="X15:AA15"/>
    <mergeCell ref="X16:AA16"/>
    <mergeCell ref="X17:AA17"/>
    <mergeCell ref="V43:V48"/>
    <mergeCell ref="AA45:AB45"/>
    <mergeCell ref="AA48:AB48"/>
    <mergeCell ref="AA49:AB49"/>
    <mergeCell ref="Z50:AC50"/>
    <mergeCell ref="AE50:AL50"/>
    <mergeCell ref="AC49:AF49"/>
    <mergeCell ref="AG49:AJ49"/>
    <mergeCell ref="AK49:AM49"/>
    <mergeCell ref="AK47:AM47"/>
    <mergeCell ref="H93:K93"/>
    <mergeCell ref="H94:K94"/>
    <mergeCell ref="L93:L94"/>
    <mergeCell ref="J95:O95"/>
    <mergeCell ref="Z82:AE82"/>
    <mergeCell ref="AG82:AM82"/>
    <mergeCell ref="M97:Q97"/>
    <mergeCell ref="AE62:AF62"/>
    <mergeCell ref="Z70:AK70"/>
    <mergeCell ref="AL70:AM70"/>
    <mergeCell ref="Z68:AD68"/>
    <mergeCell ref="AC79:AD79"/>
    <mergeCell ref="AG79:AI79"/>
    <mergeCell ref="AD80:AE80"/>
    <mergeCell ref="AH80:AI80"/>
    <mergeCell ref="W74:AM74"/>
    <mergeCell ref="W75:X76"/>
    <mergeCell ref="AC75:AD75"/>
    <mergeCell ref="AG75:AI75"/>
    <mergeCell ref="AD76:AE76"/>
    <mergeCell ref="Z66:AD66"/>
    <mergeCell ref="AE66:AF66"/>
    <mergeCell ref="W90:X90"/>
    <mergeCell ref="Z90:AE90"/>
    <mergeCell ref="O15:Q17"/>
    <mergeCell ref="M98:Q98"/>
    <mergeCell ref="Z56:AD56"/>
    <mergeCell ref="AE56:AF56"/>
    <mergeCell ref="Z57:AD57"/>
    <mergeCell ref="AE57:AF57"/>
    <mergeCell ref="AI58:AK58"/>
    <mergeCell ref="AI60:AL60"/>
    <mergeCell ref="W61:X69"/>
    <mergeCell ref="Z59:AD59"/>
    <mergeCell ref="AG59:AM59"/>
    <mergeCell ref="Y93:Y94"/>
    <mergeCell ref="AC93:AC94"/>
    <mergeCell ref="Y97:Y98"/>
    <mergeCell ref="AC84:AD84"/>
    <mergeCell ref="W82:X82"/>
    <mergeCell ref="W83:AM83"/>
    <mergeCell ref="K91:Q91"/>
    <mergeCell ref="K68:Q68"/>
    <mergeCell ref="L78:M78"/>
    <mergeCell ref="K89:L89"/>
    <mergeCell ref="Z62:AD62"/>
    <mergeCell ref="M93:P93"/>
    <mergeCell ref="M94:P94"/>
    <mergeCell ref="G101:K101"/>
    <mergeCell ref="D4:N4"/>
    <mergeCell ref="J6:N6"/>
    <mergeCell ref="J7:N7"/>
    <mergeCell ref="J8:N8"/>
    <mergeCell ref="J10:N10"/>
    <mergeCell ref="J11:N11"/>
    <mergeCell ref="J12:N12"/>
    <mergeCell ref="B101:E101"/>
    <mergeCell ref="H84:I84"/>
    <mergeCell ref="H85:I85"/>
    <mergeCell ref="E84:G84"/>
    <mergeCell ref="E85:G85"/>
    <mergeCell ref="E97:F97"/>
    <mergeCell ref="E98:F98"/>
    <mergeCell ref="H97:K97"/>
    <mergeCell ref="L97:L98"/>
    <mergeCell ref="B95:C95"/>
    <mergeCell ref="E95:H95"/>
    <mergeCell ref="M89:P89"/>
    <mergeCell ref="H89:I89"/>
    <mergeCell ref="E87:H87"/>
    <mergeCell ref="B91:C91"/>
    <mergeCell ref="B86:C86"/>
    <mergeCell ref="K86:Q86"/>
    <mergeCell ref="M101:Q101"/>
    <mergeCell ref="B99:C99"/>
    <mergeCell ref="E99:H99"/>
    <mergeCell ref="K99:Q99"/>
    <mergeCell ref="B42:Q42"/>
    <mergeCell ref="E50:H50"/>
    <mergeCell ref="J50:Q50"/>
    <mergeCell ref="B44:E45"/>
    <mergeCell ref="B46:E46"/>
    <mergeCell ref="B47:E47"/>
    <mergeCell ref="B48:E48"/>
    <mergeCell ref="B49:E49"/>
    <mergeCell ref="B43:F43"/>
    <mergeCell ref="B93:C93"/>
    <mergeCell ref="D93:D94"/>
    <mergeCell ref="G93:G94"/>
    <mergeCell ref="P70:Q70"/>
    <mergeCell ref="E70:O70"/>
    <mergeCell ref="E71:O71"/>
    <mergeCell ref="G44:H44"/>
    <mergeCell ref="G45:H45"/>
    <mergeCell ref="G46:H46"/>
    <mergeCell ref="G47:H47"/>
  </mergeCells>
  <phoneticPr fontId="3"/>
  <conditionalFormatting sqref="E50:H50">
    <cfRule type="expression" dxfId="27" priority="7">
      <formula>ISNUMBER($E$50)</formula>
    </cfRule>
  </conditionalFormatting>
  <conditionalFormatting sqref="G45 G49">
    <cfRule type="expression" dxfId="26" priority="11">
      <formula>ISNUMBER($G$45)</formula>
    </cfRule>
  </conditionalFormatting>
  <conditionalFormatting sqref="G15:L15">
    <cfRule type="expression" dxfId="25" priority="5">
      <formula>OR($T$10=6,$T$15="新築戸建て")</formula>
    </cfRule>
  </conditionalFormatting>
  <conditionalFormatting sqref="G16:L16">
    <cfRule type="expression" dxfId="24" priority="4">
      <formula>OR($T$10=6,$S$7=1)</formula>
    </cfRule>
  </conditionalFormatting>
  <conditionalFormatting sqref="I45 I49">
    <cfRule type="expression" dxfId="23" priority="10">
      <formula>ISNUMBER($I$45)</formula>
    </cfRule>
  </conditionalFormatting>
  <conditionalFormatting sqref="I22:J31 P22:P32">
    <cfRule type="expression" dxfId="22" priority="2">
      <formula>INDIRECT(ADDRESS(ROW(),COLUMN()))=TRUNC(INDIRECT(ADDRESS(ROW(),COLUMN())))</formula>
    </cfRule>
  </conditionalFormatting>
  <conditionalFormatting sqref="I53:J57 P53:P58 I62:J66 P62:P67">
    <cfRule type="expression" dxfId="21" priority="1">
      <formula>INDIRECT(ADDRESS(ROW(),COLUMN()))=TRUNC(INDIRECT(ADDRESS(ROW(),COLUMN())))</formula>
    </cfRule>
  </conditionalFormatting>
  <conditionalFormatting sqref="K89">
    <cfRule type="expression" dxfId="20" priority="141">
      <formula>#REF!=TRUE</formula>
    </cfRule>
  </conditionalFormatting>
  <conditionalFormatting sqref="L45 L49">
    <cfRule type="expression" dxfId="19" priority="8">
      <formula>ISNUMBER($L$45)</formula>
    </cfRule>
  </conditionalFormatting>
  <conditionalFormatting sqref="O45 O49">
    <cfRule type="expression" dxfId="18" priority="9">
      <formula>ISNUMBER($O$45)</formula>
    </cfRule>
  </conditionalFormatting>
  <conditionalFormatting sqref="Z50:AC50">
    <cfRule type="expression" dxfId="17" priority="6">
      <formula>ISNUMBER($E$50)</formula>
    </cfRule>
  </conditionalFormatting>
  <conditionalFormatting sqref="AG89">
    <cfRule type="expression" dxfId="16" priority="16">
      <formula>#REF!=TRUE</formula>
    </cfRule>
  </conditionalFormatting>
  <dataValidations count="5">
    <dataValidation type="custom" imeMode="disabled" showErrorMessage="1" error="全系列「陸屋根でない」建物または、新築戸建て住宅に設置の場合は、①に合算してください。" sqref="G15:H15" xr:uid="{DC759F8F-6731-4B3B-BCFC-C68500E624CC}">
      <formula1>AND(T15&lt;&gt;"新築戸建て",T10&lt;&gt;6)</formula1>
    </dataValidation>
    <dataValidation type="custom" imeMode="disabled" showErrorMessage="1" error="全系列「陸屋根でない」建物または、新築戸建て住宅に設置の場合は、①に合算してください。" sqref="I15:L15" xr:uid="{022918A1-028F-4838-9DB2-AAFC448576BE}">
      <formula1>AND(#REF!&lt;&gt;"新築戸建て",#REF!&lt;&gt;6)</formula1>
    </dataValidation>
    <dataValidation type="custom" allowBlank="1" showInputMessage="1" showErrorMessage="1" error="全系列「陸屋根でない」建物の場合、または新築の建物に設置の場合は、①に合算してください。" sqref="G16:H16" xr:uid="{CD97D9BB-8216-46DE-A21D-B549787A36A7}">
      <formula1>AND(S7&lt;&gt;1,T10&lt;&gt;6)</formula1>
    </dataValidation>
    <dataValidation type="custom" allowBlank="1" showInputMessage="1" showErrorMessage="1" error="全系列「陸屋根でない」建物の場合、または新築の建物に設置の場合は、①に合算してください。" sqref="J16:L16" xr:uid="{7A978FC8-A5CE-40A9-A6BD-86D46960DAAB}">
      <formula1>AND(#REF!&lt;&gt;1,#REF!&lt;&gt;6)</formula1>
    </dataValidation>
    <dataValidation type="custom" allowBlank="1" showInputMessage="1" showErrorMessage="1" error="全系列「陸屋根でない」建物の場合、または新築の建物に設置の場合は、①に合算してください。" sqref="I16" xr:uid="{D1CDE627-5C80-42BD-9480-E020588D1D1E}">
      <formula1>AND(U7&lt;&gt;1,#REF!&lt;&gt;6)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0" fitToHeight="0" orientation="portrait" r:id="rId1"/>
  <headerFooter alignWithMargins="0"/>
  <rowBreaks count="1" manualBreakCount="1">
    <brk id="50" max="17" man="1"/>
  </rowBreaks>
  <ignoredErrors>
    <ignoredError sqref="E98 H9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0367" r:id="rId4" name="Option Button 79">
              <controlPr locked="0" defaultSize="0" autoFill="0" autoLine="0" autoPict="0">
                <anchor moveWithCells="1">
                  <from>
                    <xdr:col>3</xdr:col>
                    <xdr:colOff>121920</xdr:colOff>
                    <xdr:row>5</xdr:row>
                    <xdr:rowOff>60960</xdr:rowOff>
                  </from>
                  <to>
                    <xdr:col>3</xdr:col>
                    <xdr:colOff>381000</xdr:colOff>
                    <xdr:row>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68" r:id="rId5" name="Option Button 80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5</xdr:row>
                    <xdr:rowOff>60960</xdr:rowOff>
                  </from>
                  <to>
                    <xdr:col>8</xdr:col>
                    <xdr:colOff>342900</xdr:colOff>
                    <xdr:row>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53" r:id="rId6" name="Option Button 165">
              <controlPr locked="0" defaultSize="0" autoFill="0" autoLine="0" autoPict="0">
                <anchor moveWithCells="1">
                  <from>
                    <xdr:col>24</xdr:col>
                    <xdr:colOff>121920</xdr:colOff>
                    <xdr:row>5</xdr:row>
                    <xdr:rowOff>99060</xdr:rowOff>
                  </from>
                  <to>
                    <xdr:col>24</xdr:col>
                    <xdr:colOff>411480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54" r:id="rId7" name="Option Button 166">
              <controlPr locked="0" defaultSize="0" autoFill="0" autoLine="0" autoPict="0">
                <anchor moveWithCells="1">
                  <from>
                    <xdr:col>29</xdr:col>
                    <xdr:colOff>175260</xdr:colOff>
                    <xdr:row>5</xdr:row>
                    <xdr:rowOff>53340</xdr:rowOff>
                  </from>
                  <to>
                    <xdr:col>29</xdr:col>
                    <xdr:colOff>563880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78" r:id="rId8" name="Group Box 190">
              <controlPr defaultSize="0" autoFill="0" autoPict="0">
                <anchor moveWithCells="1">
                  <from>
                    <xdr:col>24</xdr:col>
                    <xdr:colOff>22860</xdr:colOff>
                    <xdr:row>5</xdr:row>
                    <xdr:rowOff>0</xdr:rowOff>
                  </from>
                  <to>
                    <xdr:col>38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79" r:id="rId9" name="Option Button 191">
              <controlPr locked="0" defaultSize="0" autoFill="0" autoLine="0" autoPict="0">
                <anchor moveWithCells="1">
                  <from>
                    <xdr:col>29</xdr:col>
                    <xdr:colOff>182880</xdr:colOff>
                    <xdr:row>6</xdr:row>
                    <xdr:rowOff>53340</xdr:rowOff>
                  </from>
                  <to>
                    <xdr:col>29</xdr:col>
                    <xdr:colOff>464820</xdr:colOff>
                    <xdr:row>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80" r:id="rId10" name="Option Button 192">
              <controlPr locked="0" defaultSize="0" autoFill="0" autoLine="0" autoPict="0">
                <anchor moveWithCells="1">
                  <from>
                    <xdr:col>24</xdr:col>
                    <xdr:colOff>121920</xdr:colOff>
                    <xdr:row>6</xdr:row>
                    <xdr:rowOff>91440</xdr:rowOff>
                  </from>
                  <to>
                    <xdr:col>24</xdr:col>
                    <xdr:colOff>518160</xdr:colOff>
                    <xdr:row>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81" r:id="rId11" name="Group Box 193">
              <controlPr defaultSize="0" autoFill="0" autoPict="0">
                <anchor moveWithCells="1">
                  <from>
                    <xdr:col>23</xdr:col>
                    <xdr:colOff>2026920</xdr:colOff>
                    <xdr:row>6</xdr:row>
                    <xdr:rowOff>22860</xdr:rowOff>
                  </from>
                  <to>
                    <xdr:col>37</xdr:col>
                    <xdr:colOff>868680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82" r:id="rId12" name="Option Button 194">
              <controlPr locked="0" defaultSize="0" autoFill="0" autoLine="0" autoPict="0">
                <anchor moveWithCells="1">
                  <from>
                    <xdr:col>29</xdr:col>
                    <xdr:colOff>182880</xdr:colOff>
                    <xdr:row>7</xdr:row>
                    <xdr:rowOff>68580</xdr:rowOff>
                  </from>
                  <to>
                    <xdr:col>29</xdr:col>
                    <xdr:colOff>464820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83" r:id="rId13" name="Option Button 195">
              <controlPr locked="0" defaultSize="0" autoFill="0" autoLine="0" autoPict="0">
                <anchor moveWithCells="1">
                  <from>
                    <xdr:col>24</xdr:col>
                    <xdr:colOff>129540</xdr:colOff>
                    <xdr:row>7</xdr:row>
                    <xdr:rowOff>106680</xdr:rowOff>
                  </from>
                  <to>
                    <xdr:col>24</xdr:col>
                    <xdr:colOff>518160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84" r:id="rId14" name="Group Box 196">
              <controlPr defaultSize="0" autoFill="0" autoPict="0">
                <anchor moveWithCells="1">
                  <from>
                    <xdr:col>23</xdr:col>
                    <xdr:colOff>2026920</xdr:colOff>
                    <xdr:row>7</xdr:row>
                    <xdr:rowOff>38100</xdr:rowOff>
                  </from>
                  <to>
                    <xdr:col>37</xdr:col>
                    <xdr:colOff>868680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85" r:id="rId15" name="Option Button 197">
              <controlPr locked="0" defaultSize="0" autoFill="0" autoLine="0" autoPict="0">
                <anchor moveWithCells="1">
                  <from>
                    <xdr:col>24</xdr:col>
                    <xdr:colOff>106680</xdr:colOff>
                    <xdr:row>9</xdr:row>
                    <xdr:rowOff>83820</xdr:rowOff>
                  </from>
                  <to>
                    <xdr:col>24</xdr:col>
                    <xdr:colOff>388620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86" r:id="rId16" name="Option Button 198">
              <controlPr locked="0" defaultSize="0" autoFill="0" autoLine="0" autoPict="0">
                <anchor moveWithCells="1">
                  <from>
                    <xdr:col>29</xdr:col>
                    <xdr:colOff>160020</xdr:colOff>
                    <xdr:row>9</xdr:row>
                    <xdr:rowOff>38100</xdr:rowOff>
                  </from>
                  <to>
                    <xdr:col>29</xdr:col>
                    <xdr:colOff>556260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87" r:id="rId17" name="Group Box 199">
              <controlPr defaultSize="0" autoFill="0" autoPict="0">
                <anchor moveWithCells="1">
                  <from>
                    <xdr:col>24</xdr:col>
                    <xdr:colOff>7620</xdr:colOff>
                    <xdr:row>8</xdr:row>
                    <xdr:rowOff>106680</xdr:rowOff>
                  </from>
                  <to>
                    <xdr:col>38</xdr:col>
                    <xdr:colOff>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88" r:id="rId18" name="Option Button 200">
              <controlPr locked="0" defaultSize="0" autoFill="0" autoLine="0" autoPict="0">
                <anchor moveWithCells="1">
                  <from>
                    <xdr:col>29</xdr:col>
                    <xdr:colOff>182880</xdr:colOff>
                    <xdr:row>10</xdr:row>
                    <xdr:rowOff>30480</xdr:rowOff>
                  </from>
                  <to>
                    <xdr:col>29</xdr:col>
                    <xdr:colOff>464820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89" r:id="rId19" name="Option Button 201">
              <controlPr locked="0" defaultSize="0" autoFill="0" autoLine="0" autoPict="0">
                <anchor moveWithCells="1">
                  <from>
                    <xdr:col>24</xdr:col>
                    <xdr:colOff>121920</xdr:colOff>
                    <xdr:row>10</xdr:row>
                    <xdr:rowOff>76200</xdr:rowOff>
                  </from>
                  <to>
                    <xdr:col>24</xdr:col>
                    <xdr:colOff>518160</xdr:colOff>
                    <xdr:row>10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90" r:id="rId20" name="Group Box 202">
              <controlPr defaultSize="0" autoFill="0" autoPict="0">
                <anchor moveWithCells="1">
                  <from>
                    <xdr:col>23</xdr:col>
                    <xdr:colOff>2026920</xdr:colOff>
                    <xdr:row>10</xdr:row>
                    <xdr:rowOff>7620</xdr:rowOff>
                  </from>
                  <to>
                    <xdr:col>37</xdr:col>
                    <xdr:colOff>868680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91" r:id="rId21" name="Option Button 203">
              <controlPr locked="0" defaultSize="0" autoFill="0" autoLine="0" autoPict="0">
                <anchor moveWithCells="1">
                  <from>
                    <xdr:col>29</xdr:col>
                    <xdr:colOff>175260</xdr:colOff>
                    <xdr:row>11</xdr:row>
                    <xdr:rowOff>45720</xdr:rowOff>
                  </from>
                  <to>
                    <xdr:col>29</xdr:col>
                    <xdr:colOff>457200</xdr:colOff>
                    <xdr:row>11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92" r:id="rId22" name="Option Button 204">
              <controlPr locked="0" defaultSize="0" autoFill="0" autoLine="0" autoPict="0">
                <anchor moveWithCells="1">
                  <from>
                    <xdr:col>24</xdr:col>
                    <xdr:colOff>114300</xdr:colOff>
                    <xdr:row>11</xdr:row>
                    <xdr:rowOff>83820</xdr:rowOff>
                  </from>
                  <to>
                    <xdr:col>24</xdr:col>
                    <xdr:colOff>502920</xdr:colOff>
                    <xdr:row>11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93" r:id="rId23" name="Group Box 205">
              <controlPr defaultSize="0" autoFill="0" autoPict="0">
                <anchor moveWithCells="1">
                  <from>
                    <xdr:col>23</xdr:col>
                    <xdr:colOff>2019300</xdr:colOff>
                    <xdr:row>11</xdr:row>
                    <xdr:rowOff>22860</xdr:rowOff>
                  </from>
                  <to>
                    <xdr:col>37</xdr:col>
                    <xdr:colOff>868680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00" r:id="rId24" name="Group Box 212">
              <controlPr defaultSize="0" autoFill="0" autoPict="0">
                <anchor moveWithCells="1">
                  <from>
                    <xdr:col>3</xdr:col>
                    <xdr:colOff>0</xdr:colOff>
                    <xdr:row>5</xdr:row>
                    <xdr:rowOff>38100</xdr:rowOff>
                  </from>
                  <to>
                    <xdr:col>14</xdr:col>
                    <xdr:colOff>30480</xdr:colOff>
                    <xdr:row>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01" r:id="rId25" name="Option Button 213">
              <controlPr locked="0" defaultSize="0" autoFill="0" autoLine="0" autoPict="0">
                <anchor moveWithCells="1">
                  <from>
                    <xdr:col>3</xdr:col>
                    <xdr:colOff>121920</xdr:colOff>
                    <xdr:row>6</xdr:row>
                    <xdr:rowOff>68580</xdr:rowOff>
                  </from>
                  <to>
                    <xdr:col>3</xdr:col>
                    <xdr:colOff>381000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02" r:id="rId26" name="Option Button 214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6</xdr:row>
                    <xdr:rowOff>68580</xdr:rowOff>
                  </from>
                  <to>
                    <xdr:col>8</xdr:col>
                    <xdr:colOff>342900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03" r:id="rId27" name="Group Box 215">
              <controlPr defaultSize="0" autoFill="0" autoPict="0">
                <anchor moveWithCells="1">
                  <from>
                    <xdr:col>3</xdr:col>
                    <xdr:colOff>7620</xdr:colOff>
                    <xdr:row>6</xdr:row>
                    <xdr:rowOff>0</xdr:rowOff>
                  </from>
                  <to>
                    <xdr:col>14</xdr:col>
                    <xdr:colOff>0</xdr:colOff>
                    <xdr:row>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04" r:id="rId28" name="Option Button 216">
              <controlPr locked="0" defaultSize="0" autoFill="0" autoLine="0" autoPict="0">
                <anchor moveWithCells="1">
                  <from>
                    <xdr:col>3</xdr:col>
                    <xdr:colOff>121920</xdr:colOff>
                    <xdr:row>7</xdr:row>
                    <xdr:rowOff>76200</xdr:rowOff>
                  </from>
                  <to>
                    <xdr:col>3</xdr:col>
                    <xdr:colOff>365760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05" r:id="rId29" name="Group Box 217">
              <controlPr defaultSize="0" autoFill="0" autoPict="0">
                <anchor moveWithCells="1">
                  <from>
                    <xdr:col>3</xdr:col>
                    <xdr:colOff>7620</xdr:colOff>
                    <xdr:row>7</xdr:row>
                    <xdr:rowOff>15240</xdr:rowOff>
                  </from>
                  <to>
                    <xdr:col>14</xdr:col>
                    <xdr:colOff>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06" r:id="rId30" name="Option Button 218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7</xdr:row>
                    <xdr:rowOff>68580</xdr:rowOff>
                  </from>
                  <to>
                    <xdr:col>8</xdr:col>
                    <xdr:colOff>373380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07" r:id="rId31" name="Option Button 219">
              <controlPr locked="0" defaultSize="0" autoFill="0" autoLine="0" autoPict="0">
                <anchor moveWithCells="1">
                  <from>
                    <xdr:col>3</xdr:col>
                    <xdr:colOff>121920</xdr:colOff>
                    <xdr:row>9</xdr:row>
                    <xdr:rowOff>76200</xdr:rowOff>
                  </from>
                  <to>
                    <xdr:col>3</xdr:col>
                    <xdr:colOff>365760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08" r:id="rId32" name="Option Button 220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9</xdr:row>
                    <xdr:rowOff>45720</xdr:rowOff>
                  </from>
                  <to>
                    <xdr:col>8</xdr:col>
                    <xdr:colOff>373380</xdr:colOff>
                    <xdr:row>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09" r:id="rId33" name="Group Box 221">
              <controlPr defaultSize="0" autoFill="0" autoPict="0">
                <anchor moveWithCells="1">
                  <from>
                    <xdr:col>2</xdr:col>
                    <xdr:colOff>2019300</xdr:colOff>
                    <xdr:row>8</xdr:row>
                    <xdr:rowOff>114300</xdr:rowOff>
                  </from>
                  <to>
                    <xdr:col>14</xdr:col>
                    <xdr:colOff>0</xdr:colOff>
                    <xdr:row>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10" r:id="rId34" name="Option Button 222">
              <controlPr locked="0" defaultSize="0" autoFill="0" autoLine="0" autoPict="0">
                <anchor moveWithCells="1">
                  <from>
                    <xdr:col>3</xdr:col>
                    <xdr:colOff>121920</xdr:colOff>
                    <xdr:row>10</xdr:row>
                    <xdr:rowOff>76200</xdr:rowOff>
                  </from>
                  <to>
                    <xdr:col>3</xdr:col>
                    <xdr:colOff>365760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11" r:id="rId35" name="Option Button 223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10</xdr:row>
                    <xdr:rowOff>45720</xdr:rowOff>
                  </from>
                  <to>
                    <xdr:col>8</xdr:col>
                    <xdr:colOff>373380</xdr:colOff>
                    <xdr:row>10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12" r:id="rId36" name="Group Box 224">
              <controlPr defaultSize="0" autoFill="0" autoPict="0">
                <anchor moveWithCells="1">
                  <from>
                    <xdr:col>3</xdr:col>
                    <xdr:colOff>7620</xdr:colOff>
                    <xdr:row>10</xdr:row>
                    <xdr:rowOff>45720</xdr:rowOff>
                  </from>
                  <to>
                    <xdr:col>13</xdr:col>
                    <xdr:colOff>365760</xdr:colOff>
                    <xdr:row>10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16" r:id="rId37" name="Option Button 228">
              <controlPr locked="0" defaultSize="0" autoFill="0" autoLine="0" autoPict="0">
                <anchor moveWithCells="1">
                  <from>
                    <xdr:col>3</xdr:col>
                    <xdr:colOff>121920</xdr:colOff>
                    <xdr:row>11</xdr:row>
                    <xdr:rowOff>68580</xdr:rowOff>
                  </from>
                  <to>
                    <xdr:col>3</xdr:col>
                    <xdr:colOff>365760</xdr:colOff>
                    <xdr:row>11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17" r:id="rId38" name="Option Button 229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11</xdr:row>
                    <xdr:rowOff>38100</xdr:rowOff>
                  </from>
                  <to>
                    <xdr:col>8</xdr:col>
                    <xdr:colOff>373380</xdr:colOff>
                    <xdr:row>11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18" r:id="rId39" name="Group Box 230">
              <controlPr defaultSize="0" autoFill="0" autoPict="0">
                <anchor moveWithCells="1">
                  <from>
                    <xdr:col>2</xdr:col>
                    <xdr:colOff>1402080</xdr:colOff>
                    <xdr:row>8</xdr:row>
                    <xdr:rowOff>106680</xdr:rowOff>
                  </from>
                  <to>
                    <xdr:col>9</xdr:col>
                    <xdr:colOff>373380</xdr:colOff>
                    <xdr:row>9</xdr:row>
                    <xdr:rowOff>175260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877AEC4-3101-452C-8E9D-566484047F96}">
          <x14:formula1>
            <xm:f>形状一覧!$B$2:$B$76</xm:f>
          </x14:formula1>
          <xm:sqref>E53:H57 Z53:AD57</xm:sqref>
        </x14:dataValidation>
        <x14:dataValidation type="list" allowBlank="1" showInputMessage="1" showErrorMessage="1" xr:uid="{4A49FE7D-E59F-47FE-8C3D-D70A64B0B5FB}">
          <x14:formula1>
            <xm:f>形状一覧!$B$77:$B$129</xm:f>
          </x14:formula1>
          <xm:sqref>E62:G66 Z62:AC66</xm:sqref>
        </x14:dataValidation>
        <x14:dataValidation type="list" allowBlank="1" showInputMessage="1" showErrorMessage="1" xr:uid="{045F5E5F-F043-416C-AF40-75050705056E}">
          <x14:formula1>
            <xm:f>形状一覧!$B$130:$B$140</xm:f>
          </x14:formula1>
          <xm:sqref>E71:O73 Z71:AK73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BCEB-60BD-4D01-9FD1-59F9D492C71F}">
  <sheetPr codeName="Sheet2">
    <tabColor theme="9" tint="0.59999389629810485"/>
    <pageSetUpPr fitToPage="1"/>
  </sheetPr>
  <dimension ref="A1:AI92"/>
  <sheetViews>
    <sheetView showGridLines="0" view="pageBreakPreview" zoomScale="60" zoomScaleNormal="60" workbookViewId="0">
      <selection activeCell="D7" sqref="D7:P7"/>
    </sheetView>
  </sheetViews>
  <sheetFormatPr defaultColWidth="3.109375" defaultRowHeight="13.2" x14ac:dyDescent="0.2"/>
  <cols>
    <col min="1" max="1" width="3.109375" style="131"/>
    <col min="2" max="2" width="6.88671875" style="131" customWidth="1"/>
    <col min="3" max="3" width="28.88671875" style="189" customWidth="1"/>
    <col min="4" max="4" width="6.44140625" style="189" customWidth="1"/>
    <col min="5" max="5" width="18.6640625" style="131" customWidth="1"/>
    <col min="6" max="6" width="7.77734375" style="131" customWidth="1"/>
    <col min="7" max="8" width="9.77734375" style="131" customWidth="1"/>
    <col min="9" max="9" width="13.109375" style="131" customWidth="1"/>
    <col min="10" max="11" width="5.5546875" style="131" customWidth="1"/>
    <col min="12" max="12" width="10.77734375" style="131" customWidth="1"/>
    <col min="13" max="14" width="5.5546875" style="131" customWidth="1"/>
    <col min="15" max="15" width="14.44140625" style="190" customWidth="1"/>
    <col min="16" max="16" width="5.5546875" style="189" customWidth="1"/>
    <col min="17" max="17" width="5.77734375" style="131" customWidth="1"/>
    <col min="18" max="18" width="7.6640625" style="191" customWidth="1"/>
    <col min="19" max="19" width="3.109375" style="131"/>
    <col min="20" max="20" width="6.88671875" style="131" customWidth="1"/>
    <col min="21" max="21" width="28.88671875" style="189" customWidth="1"/>
    <col min="22" max="22" width="6.44140625" style="189" customWidth="1"/>
    <col min="23" max="23" width="36.77734375" style="131" customWidth="1"/>
    <col min="24" max="24" width="20.77734375" style="131" customWidth="1"/>
    <col min="25" max="25" width="13.109375" style="131" customWidth="1"/>
    <col min="26" max="27" width="5.5546875" style="131" customWidth="1"/>
    <col min="28" max="28" width="10.77734375" style="131" customWidth="1"/>
    <col min="29" max="30" width="5.5546875" style="131" customWidth="1"/>
    <col min="31" max="31" width="14.44140625" style="190" customWidth="1"/>
    <col min="32" max="32" width="5.5546875" style="189" customWidth="1"/>
    <col min="33" max="33" width="5.77734375" style="131" customWidth="1"/>
    <col min="34" max="34" width="7.6640625" style="191" customWidth="1"/>
    <col min="35" max="16384" width="3.109375" style="131"/>
  </cols>
  <sheetData>
    <row r="1" spans="1:35" ht="38.4" customHeight="1" x14ac:dyDescent="0.2">
      <c r="A1" s="1446" t="str">
        <f>IF('設置概要書 '!D4&lt;&gt;"", "申請者： "&amp;'設置概要書 '!D4,"")</f>
        <v/>
      </c>
      <c r="B1" s="1446"/>
      <c r="C1" s="1446"/>
      <c r="D1" s="1446"/>
      <c r="E1" s="1446"/>
      <c r="F1" s="1446"/>
      <c r="G1" s="1446"/>
      <c r="H1" s="1446"/>
      <c r="I1" s="1446"/>
      <c r="J1" s="1446"/>
      <c r="K1" s="1446"/>
      <c r="L1" s="1446"/>
      <c r="M1" s="1446"/>
      <c r="N1" s="1446"/>
      <c r="O1" s="1446"/>
      <c r="P1" s="1446"/>
      <c r="Q1" s="1446"/>
      <c r="R1" s="129"/>
      <c r="S1" s="1407" t="str">
        <f>IF('設置概要書 '!V4&lt;&gt;"", "申請者： "&amp;'設置概要書 '!V4,"")</f>
        <v/>
      </c>
      <c r="T1" s="1407"/>
      <c r="U1" s="1407"/>
      <c r="V1" s="1407"/>
      <c r="W1" s="1407"/>
      <c r="X1" s="1407"/>
      <c r="Y1" s="1407"/>
      <c r="Z1" s="1407"/>
      <c r="AA1" s="1407"/>
      <c r="AB1" s="1407"/>
      <c r="AC1" s="1407"/>
      <c r="AD1" s="1407"/>
      <c r="AE1" s="1407"/>
      <c r="AF1" s="1407"/>
      <c r="AG1" s="1407"/>
      <c r="AH1" s="129"/>
      <c r="AI1" s="130"/>
    </row>
    <row r="2" spans="1:35" s="133" customFormat="1" ht="26.4" x14ac:dyDescent="0.2">
      <c r="A2" s="1408" t="s">
        <v>333</v>
      </c>
      <c r="B2" s="1408"/>
      <c r="C2" s="1408"/>
      <c r="D2" s="1408"/>
      <c r="E2" s="1408"/>
      <c r="F2" s="1408"/>
      <c r="G2" s="1408"/>
      <c r="H2" s="1408"/>
      <c r="I2" s="1408"/>
      <c r="J2" s="1408"/>
      <c r="K2" s="1408"/>
      <c r="L2" s="1408"/>
      <c r="M2" s="1408"/>
      <c r="N2" s="1408"/>
      <c r="O2" s="1408"/>
      <c r="P2" s="1408"/>
      <c r="Q2" s="1408"/>
      <c r="R2" s="18"/>
      <c r="S2" s="1408" t="s">
        <v>333</v>
      </c>
      <c r="T2" s="1408"/>
      <c r="U2" s="1408"/>
      <c r="V2" s="1408"/>
      <c r="W2" s="1408"/>
      <c r="X2" s="1408"/>
      <c r="Y2" s="1408"/>
      <c r="Z2" s="1408"/>
      <c r="AA2" s="1408"/>
      <c r="AB2" s="1408"/>
      <c r="AC2" s="1408"/>
      <c r="AD2" s="1408"/>
      <c r="AE2" s="1408"/>
      <c r="AF2" s="1408"/>
      <c r="AG2" s="1408"/>
      <c r="AH2" s="18"/>
      <c r="AI2" s="132"/>
    </row>
    <row r="3" spans="1:35" ht="22.2" x14ac:dyDescent="0.2">
      <c r="A3" s="26"/>
      <c r="B3" s="26"/>
      <c r="C3" s="23"/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5"/>
      <c r="P3" s="24"/>
      <c r="Q3" s="26"/>
      <c r="R3" s="18"/>
      <c r="S3" s="26"/>
      <c r="T3" s="26"/>
      <c r="U3" s="23"/>
      <c r="V3" s="23"/>
      <c r="W3" s="24"/>
      <c r="X3" s="24"/>
      <c r="Y3" s="24"/>
      <c r="Z3" s="24"/>
      <c r="AA3" s="24"/>
      <c r="AB3" s="24"/>
      <c r="AC3" s="24"/>
      <c r="AD3" s="24"/>
      <c r="AE3" s="25"/>
      <c r="AF3" s="24"/>
      <c r="AG3" s="26"/>
      <c r="AH3" s="18"/>
      <c r="AI3" s="130"/>
    </row>
    <row r="4" spans="1:35" ht="40.200000000000003" customHeight="1" x14ac:dyDescent="0.2">
      <c r="A4" s="1409" t="s">
        <v>436</v>
      </c>
      <c r="B4" s="1409"/>
      <c r="C4" s="1409"/>
      <c r="D4" s="1409"/>
      <c r="E4" s="1409"/>
      <c r="F4" s="1409"/>
      <c r="G4" s="1409"/>
      <c r="H4" s="1409"/>
      <c r="I4" s="1409"/>
      <c r="J4" s="1409"/>
      <c r="K4" s="1409"/>
      <c r="L4" s="1409"/>
      <c r="M4" s="1409"/>
      <c r="N4" s="1409"/>
      <c r="O4" s="1409"/>
      <c r="P4" s="1409"/>
      <c r="Q4" s="1409"/>
      <c r="R4" s="18"/>
      <c r="S4" s="1409" t="s">
        <v>244</v>
      </c>
      <c r="T4" s="1409"/>
      <c r="U4" s="1409"/>
      <c r="V4" s="1409"/>
      <c r="W4" s="1409"/>
      <c r="X4" s="1409"/>
      <c r="Y4" s="1409"/>
      <c r="Z4" s="1409"/>
      <c r="AA4" s="1409"/>
      <c r="AB4" s="1409"/>
      <c r="AC4" s="1409"/>
      <c r="AD4" s="1409"/>
      <c r="AE4" s="1409"/>
      <c r="AF4" s="1409"/>
      <c r="AG4" s="1409"/>
      <c r="AH4" s="18"/>
      <c r="AI4" s="130"/>
    </row>
    <row r="5" spans="1:35" ht="25.05" customHeight="1" x14ac:dyDescent="0.55000000000000004">
      <c r="A5" s="26"/>
      <c r="B5" s="134" t="s">
        <v>259</v>
      </c>
      <c r="C5" s="26"/>
      <c r="D5" s="23"/>
      <c r="E5" s="353"/>
      <c r="F5" s="24"/>
      <c r="G5" s="24"/>
      <c r="H5" s="24"/>
      <c r="I5" s="24"/>
      <c r="J5" s="24"/>
      <c r="K5" s="24"/>
      <c r="L5" s="24"/>
      <c r="M5" s="24"/>
      <c r="N5" s="24"/>
      <c r="O5" s="25"/>
      <c r="P5" s="135"/>
      <c r="Q5" s="26"/>
      <c r="R5" s="136"/>
      <c r="S5" s="26"/>
      <c r="T5" s="134" t="s">
        <v>259</v>
      </c>
      <c r="U5" s="26"/>
      <c r="V5" s="23"/>
      <c r="W5" s="24"/>
      <c r="X5" s="24"/>
      <c r="Y5" s="24"/>
      <c r="Z5" s="24"/>
      <c r="AA5" s="24"/>
      <c r="AB5" s="24"/>
      <c r="AC5" s="24"/>
      <c r="AD5" s="24"/>
      <c r="AE5" s="25"/>
      <c r="AF5" s="135"/>
      <c r="AG5" s="26"/>
      <c r="AH5" s="136"/>
      <c r="AI5" s="130"/>
    </row>
    <row r="6" spans="1:35" ht="25.05" customHeight="1" thickBot="1" x14ac:dyDescent="0.6">
      <c r="A6" s="26"/>
      <c r="B6" s="134"/>
      <c r="C6" s="354" t="s">
        <v>411</v>
      </c>
      <c r="D6" s="351"/>
      <c r="E6" s="352"/>
      <c r="F6" s="352"/>
      <c r="G6" s="352"/>
      <c r="H6" s="352"/>
      <c r="I6" s="24"/>
      <c r="J6" s="24"/>
      <c r="K6" s="24"/>
      <c r="L6" s="24"/>
      <c r="M6" s="24"/>
      <c r="N6" s="24"/>
      <c r="O6" s="25"/>
      <c r="P6" s="135" t="s">
        <v>237</v>
      </c>
      <c r="Q6" s="26"/>
      <c r="R6" s="136"/>
      <c r="S6" s="26"/>
      <c r="T6" s="134"/>
      <c r="U6" s="26"/>
      <c r="V6" s="23"/>
      <c r="W6" s="24"/>
      <c r="X6" s="24"/>
      <c r="Y6" s="24"/>
      <c r="Z6" s="24"/>
      <c r="AA6" s="24"/>
      <c r="AB6" s="24"/>
      <c r="AC6" s="24"/>
      <c r="AD6" s="24"/>
      <c r="AE6" s="25"/>
      <c r="AF6" s="135" t="s">
        <v>237</v>
      </c>
      <c r="AG6" s="26"/>
      <c r="AH6" s="136"/>
      <c r="AI6" s="130"/>
    </row>
    <row r="7" spans="1:35" s="138" customFormat="1" ht="31.05" customHeight="1" thickBot="1" x14ac:dyDescent="0.25">
      <c r="A7" s="49"/>
      <c r="B7" s="1072" t="s">
        <v>18</v>
      </c>
      <c r="C7" s="288" t="s">
        <v>9</v>
      </c>
      <c r="D7" s="1454"/>
      <c r="E7" s="1455"/>
      <c r="F7" s="1455"/>
      <c r="G7" s="1455"/>
      <c r="H7" s="1455"/>
      <c r="I7" s="1455"/>
      <c r="J7" s="1455"/>
      <c r="K7" s="1455"/>
      <c r="L7" s="1455"/>
      <c r="M7" s="1455"/>
      <c r="N7" s="1455"/>
      <c r="O7" s="1455"/>
      <c r="P7" s="1456"/>
      <c r="Q7" s="49"/>
      <c r="R7" s="136"/>
      <c r="S7" s="49"/>
      <c r="T7" s="1410" t="s">
        <v>18</v>
      </c>
      <c r="U7" s="94" t="s">
        <v>9</v>
      </c>
      <c r="V7" s="1413" t="s">
        <v>74</v>
      </c>
      <c r="W7" s="1393"/>
      <c r="X7" s="1393"/>
      <c r="Y7" s="1393"/>
      <c r="Z7" s="1393"/>
      <c r="AA7" s="1393"/>
      <c r="AB7" s="1393"/>
      <c r="AC7" s="1393"/>
      <c r="AD7" s="1393"/>
      <c r="AE7" s="1393"/>
      <c r="AF7" s="1394"/>
      <c r="AG7" s="49"/>
      <c r="AH7" s="136"/>
      <c r="AI7" s="137"/>
    </row>
    <row r="8" spans="1:35" s="138" customFormat="1" ht="31.05" customHeight="1" thickBot="1" x14ac:dyDescent="0.25">
      <c r="A8" s="49"/>
      <c r="B8" s="1073"/>
      <c r="C8" s="1074" t="s">
        <v>388</v>
      </c>
      <c r="D8" s="157" t="s">
        <v>17</v>
      </c>
      <c r="E8" s="801" t="s">
        <v>8</v>
      </c>
      <c r="F8" s="1077"/>
      <c r="G8" s="1077"/>
      <c r="H8" s="1078"/>
      <c r="I8" s="801" t="s">
        <v>16</v>
      </c>
      <c r="J8" s="1163"/>
      <c r="K8" s="1164"/>
      <c r="L8" s="801" t="s">
        <v>15</v>
      </c>
      <c r="M8" s="1163"/>
      <c r="N8" s="1163"/>
      <c r="O8" s="1163"/>
      <c r="P8" s="1165"/>
      <c r="Q8" s="49"/>
      <c r="R8" s="139"/>
      <c r="S8" s="49"/>
      <c r="T8" s="1411"/>
      <c r="U8" s="1074" t="s">
        <v>388</v>
      </c>
      <c r="V8" s="95" t="s">
        <v>17</v>
      </c>
      <c r="W8" s="1048" t="s">
        <v>8</v>
      </c>
      <c r="X8" s="1050"/>
      <c r="Y8" s="1048" t="s">
        <v>16</v>
      </c>
      <c r="Z8" s="1049"/>
      <c r="AA8" s="1050"/>
      <c r="AB8" s="1048" t="s">
        <v>15</v>
      </c>
      <c r="AC8" s="1049"/>
      <c r="AD8" s="1049"/>
      <c r="AE8" s="1049"/>
      <c r="AF8" s="1050"/>
      <c r="AG8" s="49"/>
      <c r="AH8" s="139"/>
      <c r="AI8" s="137"/>
    </row>
    <row r="9" spans="1:35" s="138" customFormat="1" ht="31.05" customHeight="1" x14ac:dyDescent="0.2">
      <c r="A9" s="49"/>
      <c r="B9" s="1073"/>
      <c r="C9" s="1075"/>
      <c r="D9" s="98">
        <v>1</v>
      </c>
      <c r="E9" s="1091"/>
      <c r="F9" s="1092"/>
      <c r="G9" s="1092"/>
      <c r="H9" s="1093"/>
      <c r="I9" s="387"/>
      <c r="J9" s="96" t="s">
        <v>14</v>
      </c>
      <c r="K9" s="225" t="s">
        <v>13</v>
      </c>
      <c r="L9" s="321"/>
      <c r="M9" s="100" t="s">
        <v>12</v>
      </c>
      <c r="N9" s="99" t="s">
        <v>11</v>
      </c>
      <c r="O9" s="383" t="str">
        <f>IF(AND(ISNUMBER(I9)*1,ISNUMBER(L9)*1),I9*L9,"")</f>
        <v/>
      </c>
      <c r="P9" s="277" t="s">
        <v>10</v>
      </c>
      <c r="Q9" s="49"/>
      <c r="R9" s="139"/>
      <c r="S9" s="49"/>
      <c r="T9" s="1411"/>
      <c r="U9" s="1075"/>
      <c r="V9" s="98">
        <v>1</v>
      </c>
      <c r="W9" s="1414" t="s">
        <v>263</v>
      </c>
      <c r="X9" s="1415"/>
      <c r="Y9" s="141">
        <v>254</v>
      </c>
      <c r="Z9" s="96" t="s">
        <v>14</v>
      </c>
      <c r="AA9" s="99" t="s">
        <v>13</v>
      </c>
      <c r="AB9" s="142">
        <v>3</v>
      </c>
      <c r="AC9" s="100" t="s">
        <v>12</v>
      </c>
      <c r="AD9" s="99" t="s">
        <v>11</v>
      </c>
      <c r="AE9" s="112">
        <f>IF(AND(ISNUMBER(Y9)*1,ISNUMBER(AB9)*1),Y9*AB9,"")</f>
        <v>762</v>
      </c>
      <c r="AF9" s="97" t="s">
        <v>10</v>
      </c>
      <c r="AG9" s="49"/>
      <c r="AH9" s="139"/>
      <c r="AI9" s="137"/>
    </row>
    <row r="10" spans="1:35" s="138" customFormat="1" ht="31.05" customHeight="1" x14ac:dyDescent="0.2">
      <c r="A10" s="49"/>
      <c r="B10" s="1073"/>
      <c r="C10" s="1075"/>
      <c r="D10" s="98">
        <v>2</v>
      </c>
      <c r="E10" s="1081"/>
      <c r="F10" s="1082"/>
      <c r="G10" s="1082"/>
      <c r="H10" s="1083"/>
      <c r="I10" s="388"/>
      <c r="J10" s="96" t="s">
        <v>14</v>
      </c>
      <c r="K10" s="225" t="s">
        <v>13</v>
      </c>
      <c r="L10" s="322"/>
      <c r="M10" s="100" t="s">
        <v>12</v>
      </c>
      <c r="N10" s="99" t="s">
        <v>11</v>
      </c>
      <c r="O10" s="383" t="str">
        <f t="shared" ref="O10:O13" si="0">IF(AND(ISNUMBER(I10)*1,ISNUMBER(L10)*1),I10*L10,"")</f>
        <v/>
      </c>
      <c r="P10" s="277" t="s">
        <v>10</v>
      </c>
      <c r="Q10" s="49"/>
      <c r="R10" s="139"/>
      <c r="S10" s="49"/>
      <c r="T10" s="1411"/>
      <c r="U10" s="1075"/>
      <c r="V10" s="98">
        <v>2</v>
      </c>
      <c r="W10" s="1414" t="s">
        <v>264</v>
      </c>
      <c r="X10" s="1415"/>
      <c r="Y10" s="141">
        <v>180</v>
      </c>
      <c r="Z10" s="96" t="s">
        <v>14</v>
      </c>
      <c r="AA10" s="99" t="s">
        <v>13</v>
      </c>
      <c r="AB10" s="142">
        <v>10</v>
      </c>
      <c r="AC10" s="100" t="s">
        <v>12</v>
      </c>
      <c r="AD10" s="99" t="s">
        <v>11</v>
      </c>
      <c r="AE10" s="112">
        <f t="shared" ref="AE10:AE18" si="1">IF(AND(ISNUMBER(Y10)*1,ISNUMBER(AB10)*1),Y10*AB10,"")</f>
        <v>1800</v>
      </c>
      <c r="AF10" s="97" t="s">
        <v>10</v>
      </c>
      <c r="AG10" s="49"/>
      <c r="AH10" s="139"/>
      <c r="AI10" s="137"/>
    </row>
    <row r="11" spans="1:35" s="138" customFormat="1" ht="31.05" customHeight="1" x14ac:dyDescent="0.2">
      <c r="A11" s="49"/>
      <c r="B11" s="1073"/>
      <c r="C11" s="1075"/>
      <c r="D11" s="98">
        <v>3</v>
      </c>
      <c r="E11" s="1081"/>
      <c r="F11" s="1082"/>
      <c r="G11" s="1082"/>
      <c r="H11" s="1083"/>
      <c r="I11" s="388"/>
      <c r="J11" s="96" t="s">
        <v>14</v>
      </c>
      <c r="K11" s="225" t="s">
        <v>13</v>
      </c>
      <c r="L11" s="322"/>
      <c r="M11" s="100" t="s">
        <v>12</v>
      </c>
      <c r="N11" s="99" t="s">
        <v>11</v>
      </c>
      <c r="O11" s="383" t="str">
        <f t="shared" si="0"/>
        <v/>
      </c>
      <c r="P11" s="277" t="s">
        <v>10</v>
      </c>
      <c r="Q11" s="49"/>
      <c r="R11" s="139"/>
      <c r="S11" s="49"/>
      <c r="T11" s="1411"/>
      <c r="U11" s="1075"/>
      <c r="V11" s="98">
        <v>3</v>
      </c>
      <c r="W11" s="1414" t="s">
        <v>265</v>
      </c>
      <c r="X11" s="1415"/>
      <c r="Y11" s="141">
        <v>130</v>
      </c>
      <c r="Z11" s="96" t="s">
        <v>14</v>
      </c>
      <c r="AA11" s="99" t="s">
        <v>13</v>
      </c>
      <c r="AB11" s="142">
        <v>3</v>
      </c>
      <c r="AC11" s="100" t="s">
        <v>12</v>
      </c>
      <c r="AD11" s="99" t="s">
        <v>11</v>
      </c>
      <c r="AE11" s="112">
        <f t="shared" si="1"/>
        <v>390</v>
      </c>
      <c r="AF11" s="97" t="s">
        <v>10</v>
      </c>
      <c r="AG11" s="49"/>
      <c r="AH11" s="139"/>
      <c r="AI11" s="137"/>
    </row>
    <row r="12" spans="1:35" s="138" customFormat="1" ht="31.05" customHeight="1" x14ac:dyDescent="0.2">
      <c r="A12" s="49"/>
      <c r="B12" s="1073"/>
      <c r="C12" s="1075"/>
      <c r="D12" s="98">
        <v>4</v>
      </c>
      <c r="E12" s="1081"/>
      <c r="F12" s="1082"/>
      <c r="G12" s="1082"/>
      <c r="H12" s="1083"/>
      <c r="I12" s="388"/>
      <c r="J12" s="96" t="s">
        <v>14</v>
      </c>
      <c r="K12" s="225" t="s">
        <v>13</v>
      </c>
      <c r="L12" s="322"/>
      <c r="M12" s="100" t="s">
        <v>12</v>
      </c>
      <c r="N12" s="99" t="s">
        <v>11</v>
      </c>
      <c r="O12" s="383" t="str">
        <f t="shared" si="0"/>
        <v/>
      </c>
      <c r="P12" s="277" t="s">
        <v>10</v>
      </c>
      <c r="Q12" s="49"/>
      <c r="R12" s="139"/>
      <c r="S12" s="49"/>
      <c r="T12" s="1411"/>
      <c r="U12" s="1075"/>
      <c r="V12" s="98">
        <v>4</v>
      </c>
      <c r="W12" s="1414" t="s">
        <v>77</v>
      </c>
      <c r="X12" s="1415"/>
      <c r="Y12" s="141">
        <v>130</v>
      </c>
      <c r="Z12" s="96" t="s">
        <v>14</v>
      </c>
      <c r="AA12" s="99" t="s">
        <v>13</v>
      </c>
      <c r="AB12" s="142">
        <v>3</v>
      </c>
      <c r="AC12" s="100" t="s">
        <v>12</v>
      </c>
      <c r="AD12" s="99" t="s">
        <v>11</v>
      </c>
      <c r="AE12" s="112">
        <f t="shared" si="1"/>
        <v>390</v>
      </c>
      <c r="AF12" s="97" t="s">
        <v>10</v>
      </c>
      <c r="AG12" s="49"/>
      <c r="AH12" s="139"/>
      <c r="AI12" s="137"/>
    </row>
    <row r="13" spans="1:35" s="138" customFormat="1" ht="31.05" customHeight="1" x14ac:dyDescent="0.2">
      <c r="A13" s="49"/>
      <c r="B13" s="1073"/>
      <c r="C13" s="1075"/>
      <c r="D13" s="98">
        <v>5</v>
      </c>
      <c r="E13" s="1081"/>
      <c r="F13" s="1082"/>
      <c r="G13" s="1082"/>
      <c r="H13" s="1083"/>
      <c r="I13" s="388"/>
      <c r="J13" s="96" t="s">
        <v>14</v>
      </c>
      <c r="K13" s="225" t="s">
        <v>13</v>
      </c>
      <c r="L13" s="322"/>
      <c r="M13" s="100" t="s">
        <v>12</v>
      </c>
      <c r="N13" s="99" t="s">
        <v>11</v>
      </c>
      <c r="O13" s="383" t="str">
        <f t="shared" si="0"/>
        <v/>
      </c>
      <c r="P13" s="277" t="s">
        <v>10</v>
      </c>
      <c r="Q13" s="49"/>
      <c r="R13" s="139"/>
      <c r="S13" s="49"/>
      <c r="T13" s="1411"/>
      <c r="U13" s="1075"/>
      <c r="V13" s="98">
        <v>5</v>
      </c>
      <c r="W13" s="1416"/>
      <c r="X13" s="1417"/>
      <c r="Y13" s="127"/>
      <c r="Z13" s="96" t="s">
        <v>14</v>
      </c>
      <c r="AA13" s="99" t="s">
        <v>13</v>
      </c>
      <c r="AB13" s="140"/>
      <c r="AC13" s="100" t="s">
        <v>12</v>
      </c>
      <c r="AD13" s="99" t="s">
        <v>11</v>
      </c>
      <c r="AE13" s="112" t="str">
        <f t="shared" si="1"/>
        <v/>
      </c>
      <c r="AF13" s="97" t="s">
        <v>10</v>
      </c>
      <c r="AG13" s="49"/>
      <c r="AH13" s="139"/>
      <c r="AI13" s="137"/>
    </row>
    <row r="14" spans="1:35" s="138" customFormat="1" ht="31.05" customHeight="1" x14ac:dyDescent="0.2">
      <c r="A14" s="49"/>
      <c r="B14" s="1073"/>
      <c r="C14" s="1075"/>
      <c r="D14" s="98">
        <v>6</v>
      </c>
      <c r="E14" s="1081"/>
      <c r="F14" s="1082"/>
      <c r="G14" s="1082"/>
      <c r="H14" s="1083"/>
      <c r="I14" s="388"/>
      <c r="J14" s="96" t="s">
        <v>14</v>
      </c>
      <c r="K14" s="225" t="s">
        <v>13</v>
      </c>
      <c r="L14" s="322"/>
      <c r="M14" s="100" t="s">
        <v>12</v>
      </c>
      <c r="N14" s="99" t="s">
        <v>11</v>
      </c>
      <c r="O14" s="383" t="str">
        <f t="shared" ref="O14:O18" si="2">IF(AND(ISNUMBER(I14)*1,ISNUMBER(L14)*1),I14*L14,"")</f>
        <v/>
      </c>
      <c r="P14" s="277" t="s">
        <v>10</v>
      </c>
      <c r="Q14" s="49"/>
      <c r="R14" s="139"/>
      <c r="S14" s="49"/>
      <c r="T14" s="1411"/>
      <c r="U14" s="1075"/>
      <c r="V14" s="98">
        <v>6</v>
      </c>
      <c r="W14" s="1416"/>
      <c r="X14" s="1417"/>
      <c r="Y14" s="127"/>
      <c r="Z14" s="96" t="s">
        <v>14</v>
      </c>
      <c r="AA14" s="99" t="s">
        <v>13</v>
      </c>
      <c r="AB14" s="140"/>
      <c r="AC14" s="100" t="s">
        <v>12</v>
      </c>
      <c r="AD14" s="99" t="s">
        <v>11</v>
      </c>
      <c r="AE14" s="112" t="str">
        <f t="shared" si="1"/>
        <v/>
      </c>
      <c r="AF14" s="97" t="s">
        <v>10</v>
      </c>
      <c r="AG14" s="49"/>
      <c r="AH14" s="139"/>
      <c r="AI14" s="137"/>
    </row>
    <row r="15" spans="1:35" s="138" customFormat="1" ht="31.05" customHeight="1" x14ac:dyDescent="0.2">
      <c r="A15" s="49"/>
      <c r="B15" s="1073"/>
      <c r="C15" s="1075"/>
      <c r="D15" s="98">
        <v>7</v>
      </c>
      <c r="E15" s="1081"/>
      <c r="F15" s="1082"/>
      <c r="G15" s="1082"/>
      <c r="H15" s="1083"/>
      <c r="I15" s="388"/>
      <c r="J15" s="96" t="s">
        <v>14</v>
      </c>
      <c r="K15" s="225" t="s">
        <v>13</v>
      </c>
      <c r="L15" s="322"/>
      <c r="M15" s="100" t="s">
        <v>12</v>
      </c>
      <c r="N15" s="99" t="s">
        <v>11</v>
      </c>
      <c r="O15" s="383" t="str">
        <f t="shared" si="2"/>
        <v/>
      </c>
      <c r="P15" s="277" t="s">
        <v>10</v>
      </c>
      <c r="Q15" s="49"/>
      <c r="R15" s="139"/>
      <c r="S15" s="49"/>
      <c r="T15" s="1411"/>
      <c r="U15" s="1075"/>
      <c r="V15" s="98">
        <v>7</v>
      </c>
      <c r="W15" s="1416"/>
      <c r="X15" s="1417"/>
      <c r="Y15" s="127"/>
      <c r="Z15" s="96" t="s">
        <v>14</v>
      </c>
      <c r="AA15" s="99" t="s">
        <v>13</v>
      </c>
      <c r="AB15" s="140"/>
      <c r="AC15" s="100" t="s">
        <v>12</v>
      </c>
      <c r="AD15" s="99" t="s">
        <v>11</v>
      </c>
      <c r="AE15" s="112" t="str">
        <f t="shared" si="1"/>
        <v/>
      </c>
      <c r="AF15" s="97" t="s">
        <v>10</v>
      </c>
      <c r="AG15" s="49"/>
      <c r="AH15" s="139"/>
      <c r="AI15" s="137"/>
    </row>
    <row r="16" spans="1:35" s="138" customFormat="1" ht="31.05" customHeight="1" x14ac:dyDescent="0.2">
      <c r="A16" s="49"/>
      <c r="B16" s="1073"/>
      <c r="C16" s="1075"/>
      <c r="D16" s="98">
        <v>8</v>
      </c>
      <c r="E16" s="1081"/>
      <c r="F16" s="1082"/>
      <c r="G16" s="1082"/>
      <c r="H16" s="1083"/>
      <c r="I16" s="388"/>
      <c r="J16" s="96" t="s">
        <v>14</v>
      </c>
      <c r="K16" s="225" t="s">
        <v>13</v>
      </c>
      <c r="L16" s="322"/>
      <c r="M16" s="100" t="s">
        <v>12</v>
      </c>
      <c r="N16" s="99" t="s">
        <v>11</v>
      </c>
      <c r="O16" s="383" t="str">
        <f t="shared" si="2"/>
        <v/>
      </c>
      <c r="P16" s="277" t="s">
        <v>10</v>
      </c>
      <c r="Q16" s="49"/>
      <c r="R16" s="139"/>
      <c r="S16" s="49"/>
      <c r="T16" s="1411"/>
      <c r="U16" s="1075"/>
      <c r="V16" s="98">
        <v>8</v>
      </c>
      <c r="W16" s="1416"/>
      <c r="X16" s="1417"/>
      <c r="Y16" s="127"/>
      <c r="Z16" s="96" t="s">
        <v>14</v>
      </c>
      <c r="AA16" s="99" t="s">
        <v>13</v>
      </c>
      <c r="AB16" s="140"/>
      <c r="AC16" s="100" t="s">
        <v>12</v>
      </c>
      <c r="AD16" s="99" t="s">
        <v>11</v>
      </c>
      <c r="AE16" s="112" t="str">
        <f t="shared" si="1"/>
        <v/>
      </c>
      <c r="AF16" s="97" t="s">
        <v>10</v>
      </c>
      <c r="AG16" s="49"/>
      <c r="AH16" s="139"/>
      <c r="AI16" s="137"/>
    </row>
    <row r="17" spans="1:35" s="138" customFormat="1" ht="31.05" customHeight="1" x14ac:dyDescent="0.2">
      <c r="A17" s="49"/>
      <c r="B17" s="1073"/>
      <c r="C17" s="1075"/>
      <c r="D17" s="98">
        <v>9</v>
      </c>
      <c r="E17" s="1081"/>
      <c r="F17" s="1082"/>
      <c r="G17" s="1082"/>
      <c r="H17" s="1083"/>
      <c r="I17" s="388"/>
      <c r="J17" s="96" t="s">
        <v>14</v>
      </c>
      <c r="K17" s="225" t="s">
        <v>13</v>
      </c>
      <c r="L17" s="322"/>
      <c r="M17" s="100" t="s">
        <v>12</v>
      </c>
      <c r="N17" s="99" t="s">
        <v>11</v>
      </c>
      <c r="O17" s="383" t="str">
        <f t="shared" si="2"/>
        <v/>
      </c>
      <c r="P17" s="277" t="s">
        <v>10</v>
      </c>
      <c r="Q17" s="49"/>
      <c r="R17" s="139"/>
      <c r="S17" s="49"/>
      <c r="T17" s="1411"/>
      <c r="U17" s="1075"/>
      <c r="V17" s="98">
        <v>9</v>
      </c>
      <c r="W17" s="1416"/>
      <c r="X17" s="1417"/>
      <c r="Y17" s="127"/>
      <c r="Z17" s="96" t="s">
        <v>14</v>
      </c>
      <c r="AA17" s="99" t="s">
        <v>13</v>
      </c>
      <c r="AB17" s="140"/>
      <c r="AC17" s="100" t="s">
        <v>12</v>
      </c>
      <c r="AD17" s="99" t="s">
        <v>11</v>
      </c>
      <c r="AE17" s="112" t="str">
        <f t="shared" si="1"/>
        <v/>
      </c>
      <c r="AF17" s="97" t="s">
        <v>10</v>
      </c>
      <c r="AG17" s="49"/>
      <c r="AH17" s="139"/>
      <c r="AI17" s="137"/>
    </row>
    <row r="18" spans="1:35" s="138" customFormat="1" ht="31.05" customHeight="1" thickBot="1" x14ac:dyDescent="0.25">
      <c r="A18" s="49"/>
      <c r="B18" s="1073"/>
      <c r="C18" s="1075"/>
      <c r="D18" s="98">
        <v>10</v>
      </c>
      <c r="E18" s="1084"/>
      <c r="F18" s="1085"/>
      <c r="G18" s="1085"/>
      <c r="H18" s="1086"/>
      <c r="I18" s="389"/>
      <c r="J18" s="96" t="s">
        <v>14</v>
      </c>
      <c r="K18" s="225" t="s">
        <v>13</v>
      </c>
      <c r="L18" s="323"/>
      <c r="M18" s="100" t="s">
        <v>12</v>
      </c>
      <c r="N18" s="99" t="s">
        <v>11</v>
      </c>
      <c r="O18" s="383" t="str">
        <f t="shared" si="2"/>
        <v/>
      </c>
      <c r="P18" s="277" t="s">
        <v>10</v>
      </c>
      <c r="Q18" s="49"/>
      <c r="R18" s="139"/>
      <c r="S18" s="49"/>
      <c r="T18" s="1411"/>
      <c r="U18" s="1075"/>
      <c r="V18" s="98">
        <v>10</v>
      </c>
      <c r="W18" s="1416"/>
      <c r="X18" s="1417"/>
      <c r="Y18" s="127"/>
      <c r="Z18" s="96" t="s">
        <v>14</v>
      </c>
      <c r="AA18" s="99" t="s">
        <v>13</v>
      </c>
      <c r="AB18" s="140"/>
      <c r="AC18" s="100" t="s">
        <v>12</v>
      </c>
      <c r="AD18" s="99" t="s">
        <v>11</v>
      </c>
      <c r="AE18" s="112" t="str">
        <f t="shared" si="1"/>
        <v/>
      </c>
      <c r="AF18" s="97" t="s">
        <v>10</v>
      </c>
      <c r="AG18" s="49"/>
      <c r="AH18" s="139"/>
      <c r="AI18" s="137"/>
    </row>
    <row r="19" spans="1:35" s="138" customFormat="1" ht="31.05" customHeight="1" thickBot="1" x14ac:dyDescent="0.25">
      <c r="A19" s="49"/>
      <c r="B19" s="1073"/>
      <c r="C19" s="1076"/>
      <c r="D19" s="1418" t="s">
        <v>285</v>
      </c>
      <c r="E19" s="1033"/>
      <c r="F19" s="1033"/>
      <c r="G19" s="1033"/>
      <c r="H19" s="1033"/>
      <c r="I19" s="1033"/>
      <c r="J19" s="1034"/>
      <c r="K19" s="1034"/>
      <c r="L19" s="1033"/>
      <c r="M19" s="1034"/>
      <c r="N19" s="1035"/>
      <c r="O19" s="390" t="str">
        <f>IF(SUM(O9:O18)&lt;&gt;0,SUM(O9:O18),"")</f>
        <v/>
      </c>
      <c r="P19" s="278" t="s">
        <v>10</v>
      </c>
      <c r="Q19" s="49"/>
      <c r="R19" s="139"/>
      <c r="S19" s="49"/>
      <c r="T19" s="1411"/>
      <c r="U19" s="1076"/>
      <c r="V19" s="1418" t="s">
        <v>31</v>
      </c>
      <c r="W19" s="1034"/>
      <c r="X19" s="1034"/>
      <c r="Y19" s="1034"/>
      <c r="Z19" s="1034"/>
      <c r="AA19" s="1034"/>
      <c r="AB19" s="1034"/>
      <c r="AC19" s="1034"/>
      <c r="AD19" s="1035"/>
      <c r="AE19" s="143">
        <f>IF(SUM(AE9:AE18)&lt;&gt;0,SUM(AE9:AE18),"")</f>
        <v>3342</v>
      </c>
      <c r="AF19" s="101" t="s">
        <v>10</v>
      </c>
      <c r="AG19" s="49"/>
      <c r="AH19" s="139"/>
      <c r="AI19" s="137"/>
    </row>
    <row r="20" spans="1:35" s="138" customFormat="1" ht="31.05" customHeight="1" thickBot="1" x14ac:dyDescent="0.25">
      <c r="A20" s="49"/>
      <c r="B20" s="1457"/>
      <c r="C20" s="107" t="s">
        <v>19</v>
      </c>
      <c r="D20" s="289" t="s">
        <v>47</v>
      </c>
      <c r="E20" s="1119" t="str">
        <f>IF(O19&lt;&gt;"",O19/1000,"")</f>
        <v/>
      </c>
      <c r="F20" s="1120"/>
      <c r="G20" s="1120"/>
      <c r="H20" s="1120"/>
      <c r="I20" s="226" t="s">
        <v>0</v>
      </c>
      <c r="J20" s="1449" t="s">
        <v>23</v>
      </c>
      <c r="K20" s="1449"/>
      <c r="L20" s="1449"/>
      <c r="M20" s="1449"/>
      <c r="N20" s="1449"/>
      <c r="O20" s="1449"/>
      <c r="P20" s="1450"/>
      <c r="Q20" s="49"/>
      <c r="R20" s="139"/>
      <c r="S20" s="49"/>
      <c r="T20" s="1412"/>
      <c r="U20" s="102" t="s">
        <v>19</v>
      </c>
      <c r="V20" s="103" t="s">
        <v>287</v>
      </c>
      <c r="W20" s="1121">
        <f>IF(AE19&lt;&gt;"",AE19/1000,"")</f>
        <v>3.3420000000000001</v>
      </c>
      <c r="X20" s="1122"/>
      <c r="Y20" s="105" t="s">
        <v>0</v>
      </c>
      <c r="Z20" s="1419" t="s">
        <v>23</v>
      </c>
      <c r="AA20" s="1419"/>
      <c r="AB20" s="1419"/>
      <c r="AC20" s="1419"/>
      <c r="AD20" s="1419"/>
      <c r="AE20" s="1419"/>
      <c r="AF20" s="1420"/>
      <c r="AG20" s="49"/>
      <c r="AH20" s="139"/>
      <c r="AI20" s="137"/>
    </row>
    <row r="21" spans="1:35" ht="31.05" customHeight="1" x14ac:dyDescent="0.2">
      <c r="A21" s="49"/>
      <c r="B21" s="1451" t="s">
        <v>429</v>
      </c>
      <c r="C21" s="1334" t="s">
        <v>359</v>
      </c>
      <c r="D21" s="1335"/>
      <c r="E21" s="1338"/>
      <c r="F21" s="1339"/>
      <c r="G21" s="1339"/>
      <c r="H21" s="1339"/>
      <c r="I21" s="1339"/>
      <c r="J21" s="1339"/>
      <c r="K21" s="1339"/>
      <c r="L21" s="1339"/>
      <c r="M21" s="1339"/>
      <c r="N21" s="1339"/>
      <c r="O21" s="1339"/>
      <c r="P21" s="1340"/>
      <c r="Q21" s="49"/>
      <c r="R21" s="144"/>
      <c r="S21" s="49"/>
      <c r="T21" s="1388" t="s">
        <v>429</v>
      </c>
      <c r="U21" s="375" t="s">
        <v>359</v>
      </c>
      <c r="V21" s="1391" t="s">
        <v>74</v>
      </c>
      <c r="W21" s="1392"/>
      <c r="X21" s="1392"/>
      <c r="Y21" s="1392"/>
      <c r="Z21" s="1393"/>
      <c r="AA21" s="1393"/>
      <c r="AB21" s="1393"/>
      <c r="AC21" s="1393"/>
      <c r="AD21" s="1393"/>
      <c r="AE21" s="1393"/>
      <c r="AF21" s="1394"/>
      <c r="AG21" s="49"/>
      <c r="AH21" s="144"/>
      <c r="AI21" s="130"/>
    </row>
    <row r="22" spans="1:35" ht="31.05" customHeight="1" thickBot="1" x14ac:dyDescent="0.25">
      <c r="A22" s="49"/>
      <c r="B22" s="1452"/>
      <c r="C22" s="1336" t="s">
        <v>358</v>
      </c>
      <c r="D22" s="1337"/>
      <c r="E22" s="1341"/>
      <c r="F22" s="1342"/>
      <c r="G22" s="1342"/>
      <c r="H22" s="1342"/>
      <c r="I22" s="1342"/>
      <c r="J22" s="1342"/>
      <c r="K22" s="1342"/>
      <c r="L22" s="1342"/>
      <c r="M22" s="1342"/>
      <c r="N22" s="1342"/>
      <c r="O22" s="1342"/>
      <c r="P22" s="1343"/>
      <c r="Q22" s="49"/>
      <c r="R22" s="144"/>
      <c r="S22" s="49"/>
      <c r="T22" s="1389"/>
      <c r="U22" s="375" t="s">
        <v>358</v>
      </c>
      <c r="V22" s="1395" t="s">
        <v>78</v>
      </c>
      <c r="W22" s="1396"/>
      <c r="X22" s="1396"/>
      <c r="Y22" s="1396"/>
      <c r="Z22" s="1393"/>
      <c r="AA22" s="1393"/>
      <c r="AB22" s="1393"/>
      <c r="AC22" s="1393"/>
      <c r="AD22" s="1393"/>
      <c r="AE22" s="1393"/>
      <c r="AF22" s="1394"/>
      <c r="AG22" s="49"/>
      <c r="AH22" s="144"/>
      <c r="AI22" s="130"/>
    </row>
    <row r="23" spans="1:35" ht="31.05" customHeight="1" thickBot="1" x14ac:dyDescent="0.25">
      <c r="A23" s="49"/>
      <c r="B23" s="1453"/>
      <c r="C23" s="292" t="s">
        <v>20</v>
      </c>
      <c r="D23" s="329" t="s">
        <v>295</v>
      </c>
      <c r="E23" s="1442"/>
      <c r="F23" s="1443"/>
      <c r="G23" s="1443"/>
      <c r="H23" s="1443"/>
      <c r="I23" s="105" t="s">
        <v>0</v>
      </c>
      <c r="J23" s="1430" t="s">
        <v>433</v>
      </c>
      <c r="K23" s="1431"/>
      <c r="L23" s="1431"/>
      <c r="M23" s="1431"/>
      <c r="N23" s="1431"/>
      <c r="O23" s="1431"/>
      <c r="P23" s="1432"/>
      <c r="Q23" s="49"/>
      <c r="R23" s="144"/>
      <c r="S23" s="49"/>
      <c r="T23" s="1390"/>
      <c r="U23" s="102" t="s">
        <v>20</v>
      </c>
      <c r="V23" s="145" t="s">
        <v>295</v>
      </c>
      <c r="W23" s="1397">
        <v>4.2</v>
      </c>
      <c r="X23" s="1398"/>
      <c r="Y23" s="105" t="s">
        <v>0</v>
      </c>
      <c r="Z23" s="1404" t="s">
        <v>432</v>
      </c>
      <c r="AA23" s="1405"/>
      <c r="AB23" s="1405"/>
      <c r="AC23" s="1405"/>
      <c r="AD23" s="1405"/>
      <c r="AE23" s="1405"/>
      <c r="AF23" s="1406"/>
      <c r="AG23" s="49"/>
      <c r="AH23" s="144"/>
      <c r="AI23" s="130"/>
    </row>
    <row r="24" spans="1:35" ht="28.05" customHeight="1" thickBot="1" x14ac:dyDescent="0.25">
      <c r="A24" s="49"/>
      <c r="B24" s="146"/>
      <c r="C24" s="56"/>
      <c r="D24" s="23"/>
      <c r="E24" s="147"/>
      <c r="F24" s="147"/>
      <c r="G24" s="147"/>
      <c r="H24" s="147"/>
      <c r="I24" s="148"/>
      <c r="J24" s="149"/>
      <c r="K24" s="149"/>
      <c r="L24" s="149"/>
      <c r="M24" s="54"/>
      <c r="N24" s="150"/>
      <c r="O24" s="151"/>
      <c r="P24" s="53"/>
      <c r="Q24" s="49"/>
      <c r="R24" s="144"/>
      <c r="S24" s="49"/>
      <c r="T24" s="146"/>
      <c r="U24" s="56"/>
      <c r="V24" s="23"/>
      <c r="W24" s="147"/>
      <c r="X24" s="147"/>
      <c r="Y24" s="148"/>
      <c r="Z24" s="149"/>
      <c r="AA24" s="149"/>
      <c r="AB24" s="149"/>
      <c r="AC24" s="54"/>
      <c r="AD24" s="150"/>
      <c r="AE24" s="151"/>
      <c r="AF24" s="53"/>
      <c r="AG24" s="49"/>
      <c r="AH24" s="144"/>
      <c r="AI24" s="130"/>
    </row>
    <row r="25" spans="1:35" s="138" customFormat="1" ht="34.950000000000003" customHeight="1" thickTop="1" thickBot="1" x14ac:dyDescent="0.25">
      <c r="A25" s="49"/>
      <c r="B25" s="1399" t="s">
        <v>21</v>
      </c>
      <c r="C25" s="1400"/>
      <c r="D25" s="152" t="s">
        <v>22</v>
      </c>
      <c r="E25" s="1401" t="str">
        <f>IF(AND(ISNUMBER(E20),ISNUMBER(E23)),MIN(E20,E23),"")</f>
        <v/>
      </c>
      <c r="F25" s="1401"/>
      <c r="G25" s="1401"/>
      <c r="H25" s="1401"/>
      <c r="I25" s="153" t="s">
        <v>0</v>
      </c>
      <c r="J25" s="1402" t="s">
        <v>310</v>
      </c>
      <c r="K25" s="1402"/>
      <c r="L25" s="1402"/>
      <c r="M25" s="1402"/>
      <c r="N25" s="1402"/>
      <c r="O25" s="1402"/>
      <c r="P25" s="1403"/>
      <c r="Q25" s="49"/>
      <c r="R25" s="139"/>
      <c r="S25" s="49"/>
      <c r="T25" s="1399" t="s">
        <v>21</v>
      </c>
      <c r="U25" s="1400"/>
      <c r="V25" s="152" t="s">
        <v>22</v>
      </c>
      <c r="W25" s="1401">
        <f>IF(AND(ISNUMBER(W20),ISNUMBER(W23)),MIN(W20,W23),"")</f>
        <v>3.3420000000000001</v>
      </c>
      <c r="X25" s="1401"/>
      <c r="Y25" s="153" t="s">
        <v>0</v>
      </c>
      <c r="Z25" s="1402" t="s">
        <v>310</v>
      </c>
      <c r="AA25" s="1402"/>
      <c r="AB25" s="1402"/>
      <c r="AC25" s="1402"/>
      <c r="AD25" s="1402"/>
      <c r="AE25" s="1402"/>
      <c r="AF25" s="1403"/>
      <c r="AG25" s="49"/>
      <c r="AH25" s="139"/>
      <c r="AI25" s="137"/>
    </row>
    <row r="26" spans="1:35" s="138" customFormat="1" ht="30" customHeight="1" thickTop="1" x14ac:dyDescent="0.55000000000000004">
      <c r="A26" s="26"/>
      <c r="B26" s="63" t="s">
        <v>261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47"/>
      <c r="P26" s="64"/>
      <c r="Q26" s="26"/>
      <c r="R26" s="139"/>
      <c r="S26" s="26"/>
      <c r="T26" s="63" t="s">
        <v>261</v>
      </c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47"/>
      <c r="AF26" s="64"/>
      <c r="AG26" s="26"/>
      <c r="AH26" s="139"/>
      <c r="AI26" s="137"/>
    </row>
    <row r="27" spans="1:35" s="138" customFormat="1" ht="31.05" customHeight="1" thickBot="1" x14ac:dyDescent="0.25">
      <c r="A27" s="49"/>
      <c r="B27" s="1355" t="s">
        <v>459</v>
      </c>
      <c r="C27" s="1356"/>
      <c r="D27" s="331" t="s">
        <v>17</v>
      </c>
      <c r="E27" s="1421" t="s">
        <v>8</v>
      </c>
      <c r="F27" s="1444"/>
      <c r="G27" s="1444"/>
      <c r="H27" s="1445"/>
      <c r="I27" s="1424" t="s">
        <v>16</v>
      </c>
      <c r="J27" s="1422"/>
      <c r="K27" s="1425"/>
      <c r="L27" s="1421" t="s">
        <v>15</v>
      </c>
      <c r="M27" s="1422"/>
      <c r="N27" s="1422"/>
      <c r="O27" s="1422"/>
      <c r="P27" s="1423"/>
      <c r="Q27" s="49"/>
      <c r="R27" s="139"/>
      <c r="S27" s="49"/>
      <c r="T27" s="1364" t="s">
        <v>459</v>
      </c>
      <c r="U27" s="1210"/>
      <c r="V27" s="95" t="s">
        <v>17</v>
      </c>
      <c r="W27" s="656" t="s">
        <v>8</v>
      </c>
      <c r="X27" s="659"/>
      <c r="Y27" s="1048" t="s">
        <v>16</v>
      </c>
      <c r="Z27" s="1049"/>
      <c r="AA27" s="1050"/>
      <c r="AB27" s="656" t="s">
        <v>15</v>
      </c>
      <c r="AC27" s="1049"/>
      <c r="AD27" s="1049"/>
      <c r="AE27" s="1049"/>
      <c r="AF27" s="1050"/>
      <c r="AG27" s="49"/>
      <c r="AH27" s="139"/>
      <c r="AI27" s="137"/>
    </row>
    <row r="28" spans="1:35" s="138" customFormat="1" ht="31.05" customHeight="1" x14ac:dyDescent="0.2">
      <c r="A28" s="49"/>
      <c r="B28" s="1357"/>
      <c r="C28" s="1206"/>
      <c r="D28" s="98">
        <v>1</v>
      </c>
      <c r="E28" s="1037"/>
      <c r="F28" s="1038"/>
      <c r="G28" s="1038"/>
      <c r="H28" s="1039"/>
      <c r="I28" s="382" t="str">
        <f>IF($E28&lt;&gt;"",VLOOKUP($E28,形状一覧!$B$3:$C$129,2,0),"")</f>
        <v/>
      </c>
      <c r="J28" s="96" t="s">
        <v>14</v>
      </c>
      <c r="K28" s="225" t="s">
        <v>13</v>
      </c>
      <c r="L28" s="315"/>
      <c r="M28" s="100" t="s">
        <v>12</v>
      </c>
      <c r="N28" s="99" t="s">
        <v>11</v>
      </c>
      <c r="O28" s="383" t="str">
        <f>IF(AND(ISNUMBER(I28)*1,ISNUMBER(L28)*1),I28*L28,"")</f>
        <v/>
      </c>
      <c r="P28" s="332" t="s">
        <v>10</v>
      </c>
      <c r="Q28" s="49"/>
      <c r="R28" s="139"/>
      <c r="S28" s="49"/>
      <c r="T28" s="1365"/>
      <c r="U28" s="1206"/>
      <c r="V28" s="98">
        <v>1</v>
      </c>
      <c r="W28" s="1386" t="s">
        <v>106</v>
      </c>
      <c r="X28" s="1387"/>
      <c r="Y28" s="111">
        <f>IF($W28&lt;&gt;"",VLOOKUP($W28,形状一覧!$B$3:$C$129,2,0),"")</f>
        <v>60</v>
      </c>
      <c r="Z28" s="96" t="s">
        <v>14</v>
      </c>
      <c r="AA28" s="225" t="s">
        <v>13</v>
      </c>
      <c r="AB28" s="228">
        <v>2</v>
      </c>
      <c r="AC28" s="100" t="s">
        <v>12</v>
      </c>
      <c r="AD28" s="99" t="s">
        <v>11</v>
      </c>
      <c r="AE28" s="112">
        <f>IF(AND(ISNUMBER(Y28)*1,ISNUMBER(AB28)*1),Y28*AB28,"")</f>
        <v>120</v>
      </c>
      <c r="AF28" s="97" t="s">
        <v>10</v>
      </c>
      <c r="AG28" s="49"/>
      <c r="AH28" s="139"/>
      <c r="AI28" s="137"/>
    </row>
    <row r="29" spans="1:35" s="138" customFormat="1" ht="31.05" customHeight="1" x14ac:dyDescent="0.2">
      <c r="A29" s="49"/>
      <c r="B29" s="1357"/>
      <c r="C29" s="1206"/>
      <c r="D29" s="98">
        <v>2</v>
      </c>
      <c r="E29" s="1025"/>
      <c r="F29" s="1026"/>
      <c r="G29" s="1026"/>
      <c r="H29" s="1027"/>
      <c r="I29" s="382" t="str">
        <f>IF($E29&lt;&gt;"",VLOOKUP($E29,形状一覧!$B$3:$C$129,2,0),"")</f>
        <v/>
      </c>
      <c r="J29" s="96" t="s">
        <v>14</v>
      </c>
      <c r="K29" s="225" t="s">
        <v>13</v>
      </c>
      <c r="L29" s="316"/>
      <c r="M29" s="100" t="s">
        <v>12</v>
      </c>
      <c r="N29" s="99" t="s">
        <v>11</v>
      </c>
      <c r="O29" s="383" t="str">
        <f>IF(AND(ISNUMBER(I29)*1,ISNUMBER(L29)*1),I29*L29,"")</f>
        <v/>
      </c>
      <c r="P29" s="332" t="s">
        <v>10</v>
      </c>
      <c r="Q29" s="49"/>
      <c r="R29" s="139"/>
      <c r="S29" s="49"/>
      <c r="T29" s="1365"/>
      <c r="U29" s="1206"/>
      <c r="V29" s="98">
        <v>2</v>
      </c>
      <c r="W29" s="1367"/>
      <c r="X29" s="1368"/>
      <c r="Y29" s="111" t="str">
        <f>IF($E29&lt;&gt;"",VLOOKUP($E29,形状一覧!$B$3:$C$129,2,0),"")</f>
        <v/>
      </c>
      <c r="Z29" s="96" t="s">
        <v>14</v>
      </c>
      <c r="AA29" s="225" t="s">
        <v>13</v>
      </c>
      <c r="AB29" s="229"/>
      <c r="AC29" s="100" t="s">
        <v>12</v>
      </c>
      <c r="AD29" s="99" t="s">
        <v>11</v>
      </c>
      <c r="AE29" s="112" t="str">
        <f>IF(AND(ISNUMBER(Y29)*1,ISNUMBER(AB29)*1),Y29*AB29,"")</f>
        <v/>
      </c>
      <c r="AF29" s="97" t="s">
        <v>10</v>
      </c>
      <c r="AG29" s="49"/>
      <c r="AH29" s="139"/>
      <c r="AI29" s="137"/>
    </row>
    <row r="30" spans="1:35" s="138" customFormat="1" ht="31.05" customHeight="1" x14ac:dyDescent="0.2">
      <c r="A30" s="49"/>
      <c r="B30" s="1357"/>
      <c r="C30" s="1206"/>
      <c r="D30" s="98">
        <v>3</v>
      </c>
      <c r="E30" s="1025"/>
      <c r="F30" s="1026"/>
      <c r="G30" s="1026"/>
      <c r="H30" s="1027"/>
      <c r="I30" s="382" t="str">
        <f>IF($E30&lt;&gt;"",VLOOKUP($E30,形状一覧!$B$3:$C$129,2,0),"")</f>
        <v/>
      </c>
      <c r="J30" s="96" t="s">
        <v>14</v>
      </c>
      <c r="K30" s="225" t="s">
        <v>13</v>
      </c>
      <c r="L30" s="316"/>
      <c r="M30" s="100" t="s">
        <v>12</v>
      </c>
      <c r="N30" s="99" t="s">
        <v>11</v>
      </c>
      <c r="O30" s="383" t="str">
        <f>IF(AND(ISNUMBER(I30)*1,ISNUMBER(L30)*1),I30*L30,"")</f>
        <v/>
      </c>
      <c r="P30" s="332" t="s">
        <v>10</v>
      </c>
      <c r="Q30" s="49"/>
      <c r="R30" s="139"/>
      <c r="S30" s="49"/>
      <c r="T30" s="1365"/>
      <c r="U30" s="1206"/>
      <c r="V30" s="98">
        <v>3</v>
      </c>
      <c r="W30" s="1367"/>
      <c r="X30" s="1368"/>
      <c r="Y30" s="111" t="str">
        <f>IF($E30&lt;&gt;"",VLOOKUP($E30,形状一覧!$B$3:$C$129,2,0),"")</f>
        <v/>
      </c>
      <c r="Z30" s="96" t="s">
        <v>14</v>
      </c>
      <c r="AA30" s="225" t="s">
        <v>13</v>
      </c>
      <c r="AB30" s="229"/>
      <c r="AC30" s="100" t="s">
        <v>12</v>
      </c>
      <c r="AD30" s="99" t="s">
        <v>11</v>
      </c>
      <c r="AE30" s="112" t="str">
        <f>IF(AND(ISNUMBER(Y30)*1,ISNUMBER(AB30)*1),Y30*AB30,"")</f>
        <v/>
      </c>
      <c r="AF30" s="97" t="s">
        <v>10</v>
      </c>
      <c r="AG30" s="49"/>
      <c r="AH30" s="139"/>
      <c r="AI30" s="137"/>
    </row>
    <row r="31" spans="1:35" s="138" customFormat="1" ht="31.05" customHeight="1" x14ac:dyDescent="0.2">
      <c r="A31" s="49"/>
      <c r="B31" s="1357"/>
      <c r="C31" s="1206"/>
      <c r="D31" s="98">
        <v>4</v>
      </c>
      <c r="E31" s="1025"/>
      <c r="F31" s="1026"/>
      <c r="G31" s="1026"/>
      <c r="H31" s="1027"/>
      <c r="I31" s="382" t="str">
        <f>IF($E31&lt;&gt;"",VLOOKUP($E31,形状一覧!$B$3:$C$129,2,0),"")</f>
        <v/>
      </c>
      <c r="J31" s="96" t="s">
        <v>14</v>
      </c>
      <c r="K31" s="225" t="s">
        <v>13</v>
      </c>
      <c r="L31" s="316"/>
      <c r="M31" s="100" t="s">
        <v>12</v>
      </c>
      <c r="N31" s="99" t="s">
        <v>11</v>
      </c>
      <c r="O31" s="383" t="str">
        <f>IF(AND(ISNUMBER(I31)*1,ISNUMBER(L31)*1),I31*L31,"")</f>
        <v/>
      </c>
      <c r="P31" s="332" t="s">
        <v>10</v>
      </c>
      <c r="Q31" s="49"/>
      <c r="R31" s="139"/>
      <c r="S31" s="49"/>
      <c r="T31" s="1365"/>
      <c r="U31" s="1206"/>
      <c r="V31" s="98">
        <v>4</v>
      </c>
      <c r="W31" s="1367"/>
      <c r="X31" s="1368"/>
      <c r="Y31" s="111" t="str">
        <f>IF($E31&lt;&gt;"",VLOOKUP($E31,形状一覧!$B$3:$C$129,2,0),"")</f>
        <v/>
      </c>
      <c r="Z31" s="96" t="s">
        <v>14</v>
      </c>
      <c r="AA31" s="225" t="s">
        <v>13</v>
      </c>
      <c r="AB31" s="229"/>
      <c r="AC31" s="100" t="s">
        <v>12</v>
      </c>
      <c r="AD31" s="99" t="s">
        <v>11</v>
      </c>
      <c r="AE31" s="112" t="str">
        <f>IF(AND(ISNUMBER(Y31)*1,ISNUMBER(AB31)*1),Y31*AB31,"")</f>
        <v/>
      </c>
      <c r="AF31" s="97" t="s">
        <v>10</v>
      </c>
      <c r="AG31" s="49"/>
      <c r="AH31" s="139"/>
      <c r="AI31" s="137"/>
    </row>
    <row r="32" spans="1:35" s="138" customFormat="1" ht="31.05" customHeight="1" thickBot="1" x14ac:dyDescent="0.25">
      <c r="A32" s="49"/>
      <c r="B32" s="1357"/>
      <c r="C32" s="1206"/>
      <c r="D32" s="98">
        <v>5</v>
      </c>
      <c r="E32" s="1030"/>
      <c r="F32" s="1031"/>
      <c r="G32" s="1031"/>
      <c r="H32" s="1032"/>
      <c r="I32" s="382" t="str">
        <f>IF($E32&lt;&gt;"",VLOOKUP($E32,形状一覧!$B$3:$C$129,2,0),"")</f>
        <v/>
      </c>
      <c r="J32" s="96" t="s">
        <v>14</v>
      </c>
      <c r="K32" s="225" t="s">
        <v>13</v>
      </c>
      <c r="L32" s="317"/>
      <c r="M32" s="100" t="s">
        <v>12</v>
      </c>
      <c r="N32" s="99" t="s">
        <v>11</v>
      </c>
      <c r="O32" s="383" t="str">
        <f t="shared" ref="O32" si="3">IF(AND(ISNUMBER(I32)*1,ISNUMBER(L32)*1),I32*L32,"")</f>
        <v/>
      </c>
      <c r="P32" s="332" t="s">
        <v>10</v>
      </c>
      <c r="Q32" s="49"/>
      <c r="R32" s="139"/>
      <c r="S32" s="49"/>
      <c r="T32" s="1365"/>
      <c r="U32" s="1206"/>
      <c r="V32" s="98">
        <v>5</v>
      </c>
      <c r="W32" s="1369"/>
      <c r="X32" s="1370"/>
      <c r="Y32" s="111" t="str">
        <f>IF($E32&lt;&gt;"",VLOOKUP($E32,形状一覧!$B$3:$C$129,2,0),"")</f>
        <v/>
      </c>
      <c r="Z32" s="96" t="s">
        <v>14</v>
      </c>
      <c r="AA32" s="225" t="s">
        <v>13</v>
      </c>
      <c r="AB32" s="230"/>
      <c r="AC32" s="100" t="s">
        <v>12</v>
      </c>
      <c r="AD32" s="99" t="s">
        <v>11</v>
      </c>
      <c r="AE32" s="112" t="str">
        <f t="shared" ref="AE32" si="4">IF(AND(ISNUMBER(Y32)*1,ISNUMBER(AB32)*1),Y32*AB32,"")</f>
        <v/>
      </c>
      <c r="AF32" s="97" t="s">
        <v>10</v>
      </c>
      <c r="AG32" s="49"/>
      <c r="AH32" s="139"/>
      <c r="AI32" s="137"/>
    </row>
    <row r="33" spans="1:35" s="138" customFormat="1" ht="31.05" customHeight="1" thickBot="1" x14ac:dyDescent="0.25">
      <c r="A33" s="49"/>
      <c r="B33" s="1357"/>
      <c r="C33" s="1206"/>
      <c r="D33" s="113"/>
      <c r="E33" s="115"/>
      <c r="F33" s="115"/>
      <c r="G33" s="115"/>
      <c r="H33" s="115"/>
      <c r="I33" s="116"/>
      <c r="J33" s="117"/>
      <c r="K33" s="96"/>
      <c r="L33" s="1198" t="s">
        <v>285</v>
      </c>
      <c r="M33" s="1199"/>
      <c r="N33" s="1200"/>
      <c r="O33" s="384" t="str">
        <f>IF(SUM(O28:O32)&lt;&gt;0,SUM(O28:O30),"")</f>
        <v/>
      </c>
      <c r="P33" s="333" t="s">
        <v>14</v>
      </c>
      <c r="Q33" s="49"/>
      <c r="R33" s="139"/>
      <c r="S33" s="49"/>
      <c r="T33" s="1365"/>
      <c r="U33" s="1206"/>
      <c r="V33" s="113"/>
      <c r="W33" s="115"/>
      <c r="X33" s="115"/>
      <c r="Y33" s="116"/>
      <c r="Z33" s="117"/>
      <c r="AA33" s="96"/>
      <c r="AB33" s="1198" t="s">
        <v>32</v>
      </c>
      <c r="AC33" s="1199"/>
      <c r="AD33" s="1200"/>
      <c r="AE33" s="118">
        <f>IF(SUM(AE28:AE32)&lt;&gt;0,SUM(AE28:AE30),"")</f>
        <v>120</v>
      </c>
      <c r="AF33" s="154" t="s">
        <v>14</v>
      </c>
      <c r="AG33" s="49"/>
      <c r="AH33" s="139"/>
      <c r="AI33" s="137"/>
    </row>
    <row r="34" spans="1:35" s="138" customFormat="1" ht="31.05" customHeight="1" thickBot="1" x14ac:dyDescent="0.25">
      <c r="A34" s="49"/>
      <c r="B34" s="1357"/>
      <c r="C34" s="1206"/>
      <c r="D34" s="249" t="s">
        <v>87</v>
      </c>
      <c r="E34" s="1121" t="str">
        <f>IF(O33&lt;&gt;"",O33/1000,"")</f>
        <v/>
      </c>
      <c r="F34" s="1122"/>
      <c r="G34" s="1122"/>
      <c r="H34" s="1122"/>
      <c r="I34" s="226" t="s">
        <v>0</v>
      </c>
      <c r="J34" s="1447" t="s">
        <v>23</v>
      </c>
      <c r="K34" s="1447"/>
      <c r="L34" s="1447"/>
      <c r="M34" s="1447"/>
      <c r="N34" s="1447"/>
      <c r="O34" s="1447"/>
      <c r="P34" s="1448"/>
      <c r="Q34" s="49"/>
      <c r="R34" s="139"/>
      <c r="S34" s="49"/>
      <c r="T34" s="1365"/>
      <c r="U34" s="1206"/>
      <c r="V34" s="103" t="s">
        <v>87</v>
      </c>
      <c r="W34" s="1121">
        <f>IF(AE33&lt;&gt;"",AE33/1000,"")</f>
        <v>0.12</v>
      </c>
      <c r="X34" s="1122"/>
      <c r="Y34" s="105" t="s">
        <v>0</v>
      </c>
      <c r="Z34" s="1419" t="s">
        <v>23</v>
      </c>
      <c r="AA34" s="1419"/>
      <c r="AB34" s="1419"/>
      <c r="AC34" s="1419"/>
      <c r="AD34" s="1419"/>
      <c r="AE34" s="1419"/>
      <c r="AF34" s="1420"/>
      <c r="AG34" s="49"/>
      <c r="AH34" s="139"/>
      <c r="AI34" s="137"/>
    </row>
    <row r="35" spans="1:35" s="138" customFormat="1" ht="31.05" customHeight="1" thickBot="1" x14ac:dyDescent="0.25">
      <c r="A35" s="49"/>
      <c r="B35" s="1358"/>
      <c r="C35" s="1359"/>
      <c r="D35" s="393" t="s">
        <v>314</v>
      </c>
      <c r="E35" s="1344" t="s">
        <v>223</v>
      </c>
      <c r="F35" s="1345"/>
      <c r="G35" s="1345"/>
      <c r="H35" s="394" t="s">
        <v>11</v>
      </c>
      <c r="I35" s="395" t="s">
        <v>300</v>
      </c>
      <c r="J35" s="337"/>
      <c r="K35" s="337"/>
      <c r="L35" s="1426" t="str">
        <f>IFERROR(IF(ISNUMBER(O33),IF(E34/E20&gt;1,"モジュールオーバー",ROUND(E$25*E34/E20,3)),""),"入力が足りません")</f>
        <v/>
      </c>
      <c r="M35" s="1427"/>
      <c r="N35" s="1427"/>
      <c r="O35" s="1427"/>
      <c r="P35" s="338" t="s">
        <v>28</v>
      </c>
      <c r="Q35" s="49"/>
      <c r="R35" s="139"/>
      <c r="S35" s="49"/>
      <c r="T35" s="1366"/>
      <c r="U35" s="1208"/>
      <c r="V35" s="122" t="s">
        <v>313</v>
      </c>
      <c r="W35" s="120" t="s">
        <v>223</v>
      </c>
      <c r="X35" s="120" t="s">
        <v>11</v>
      </c>
      <c r="Y35" s="121" t="s">
        <v>299</v>
      </c>
      <c r="Z35" s="121"/>
      <c r="AA35" s="155"/>
      <c r="AB35" s="1384">
        <f>IFERROR(ROUND(W$25*AE33/AE$19,3),"")</f>
        <v>0.12</v>
      </c>
      <c r="AC35" s="1385"/>
      <c r="AD35" s="1385"/>
      <c r="AE35" s="1385"/>
      <c r="AF35" s="156" t="s">
        <v>28</v>
      </c>
      <c r="AG35" s="49"/>
      <c r="AH35" s="139"/>
      <c r="AI35" s="137"/>
    </row>
    <row r="36" spans="1:35" ht="31.05" customHeight="1" thickBot="1" x14ac:dyDescent="0.25">
      <c r="A36" s="49"/>
      <c r="B36" s="1360" t="s">
        <v>460</v>
      </c>
      <c r="C36" s="1210"/>
      <c r="D36" s="157" t="s">
        <v>17</v>
      </c>
      <c r="E36" s="801" t="s">
        <v>8</v>
      </c>
      <c r="F36" s="1077"/>
      <c r="G36" s="1077"/>
      <c r="H36" s="1078"/>
      <c r="I36" s="1428" t="s">
        <v>16</v>
      </c>
      <c r="J36" s="1163"/>
      <c r="K36" s="1164"/>
      <c r="L36" s="801" t="s">
        <v>15</v>
      </c>
      <c r="M36" s="1163"/>
      <c r="N36" s="1163"/>
      <c r="O36" s="1163"/>
      <c r="P36" s="1429"/>
      <c r="Q36" s="49"/>
      <c r="R36" s="144"/>
      <c r="S36" s="49"/>
      <c r="T36" s="1364" t="s">
        <v>460</v>
      </c>
      <c r="U36" s="1210"/>
      <c r="V36" s="95" t="s">
        <v>17</v>
      </c>
      <c r="W36" s="656" t="s">
        <v>8</v>
      </c>
      <c r="X36" s="659"/>
      <c r="Y36" s="1048" t="s">
        <v>16</v>
      </c>
      <c r="Z36" s="1049"/>
      <c r="AA36" s="1050"/>
      <c r="AB36" s="801" t="s">
        <v>15</v>
      </c>
      <c r="AC36" s="1163"/>
      <c r="AD36" s="1163"/>
      <c r="AE36" s="1163"/>
      <c r="AF36" s="1164"/>
      <c r="AG36" s="49"/>
      <c r="AH36" s="144"/>
      <c r="AI36" s="130"/>
    </row>
    <row r="37" spans="1:35" ht="31.05" customHeight="1" x14ac:dyDescent="0.2">
      <c r="A37" s="26"/>
      <c r="B37" s="1357"/>
      <c r="C37" s="1206"/>
      <c r="D37" s="98">
        <v>1</v>
      </c>
      <c r="E37" s="1037"/>
      <c r="F37" s="1038"/>
      <c r="G37" s="1038"/>
      <c r="H37" s="1039"/>
      <c r="I37" s="382" t="str">
        <f>IF($E37&lt;&gt;"",VLOOKUP($E37,形状一覧!$B$3:$C$129,2,0),"")</f>
        <v/>
      </c>
      <c r="J37" s="96" t="s">
        <v>14</v>
      </c>
      <c r="K37" s="225" t="s">
        <v>13</v>
      </c>
      <c r="L37" s="321"/>
      <c r="M37" s="100" t="s">
        <v>12</v>
      </c>
      <c r="N37" s="99" t="s">
        <v>11</v>
      </c>
      <c r="O37" s="383" t="str">
        <f>IF($E37&lt;&gt;"",IF(AND('設置概要書 '!$S$7=1,OR(COUNTIF($E37,"東洋アルミニウム*"),COUNTIF($E37,"ネクストエナジー*"))),"既存のみ",I37*L37),"")</f>
        <v/>
      </c>
      <c r="P37" s="332" t="s">
        <v>10</v>
      </c>
      <c r="Q37" s="49"/>
      <c r="R37" s="144"/>
      <c r="S37" s="26"/>
      <c r="T37" s="1365"/>
      <c r="U37" s="1206"/>
      <c r="V37" s="98">
        <v>1</v>
      </c>
      <c r="W37" s="1386"/>
      <c r="X37" s="1387"/>
      <c r="Y37" s="234"/>
      <c r="Z37" s="96" t="s">
        <v>14</v>
      </c>
      <c r="AA37" s="225" t="s">
        <v>13</v>
      </c>
      <c r="AB37" s="231"/>
      <c r="AC37" s="100" t="s">
        <v>12</v>
      </c>
      <c r="AD37" s="99" t="s">
        <v>11</v>
      </c>
      <c r="AE37" s="112" t="str">
        <f>IF($E37&lt;&gt;"",IF(AND('設置概要書 '!$S$7=1,OR(COUNTIF($E37,"東洋アルミニウム*"),COUNTIF($E37,"ネクストエナジー*"))),"既存のみ",Y37*AB37),"")</f>
        <v/>
      </c>
      <c r="AF37" s="97" t="s">
        <v>10</v>
      </c>
      <c r="AG37" s="49"/>
      <c r="AH37" s="144"/>
      <c r="AI37" s="130"/>
    </row>
    <row r="38" spans="1:35" ht="31.05" customHeight="1" x14ac:dyDescent="0.2">
      <c r="A38" s="26"/>
      <c r="B38" s="1357"/>
      <c r="C38" s="1206"/>
      <c r="D38" s="98">
        <v>2</v>
      </c>
      <c r="E38" s="1025"/>
      <c r="F38" s="1026"/>
      <c r="G38" s="1026"/>
      <c r="H38" s="1027"/>
      <c r="I38" s="382" t="str">
        <f>IF($E38&lt;&gt;"",VLOOKUP($E38,形状一覧!$B$3:$C$129,2,0),"")</f>
        <v/>
      </c>
      <c r="J38" s="96" t="s">
        <v>14</v>
      </c>
      <c r="K38" s="225" t="s">
        <v>13</v>
      </c>
      <c r="L38" s="322"/>
      <c r="M38" s="100" t="s">
        <v>12</v>
      </c>
      <c r="N38" s="99" t="s">
        <v>11</v>
      </c>
      <c r="O38" s="383" t="str">
        <f>IF($E38&lt;&gt;"",IF(AND('設置概要書 '!$S$7=1,OR(COUNTIF($E38,"東洋アルミニウム*"),COUNTIF($E38,"ネクストエナジー*"))),"既存のみ",I38*L38),"")</f>
        <v/>
      </c>
      <c r="P38" s="332" t="s">
        <v>10</v>
      </c>
      <c r="Q38" s="49"/>
      <c r="R38" s="144"/>
      <c r="S38" s="26"/>
      <c r="T38" s="1365"/>
      <c r="U38" s="1206"/>
      <c r="V38" s="98">
        <v>2</v>
      </c>
      <c r="W38" s="1367"/>
      <c r="X38" s="1368"/>
      <c r="Y38" s="234" t="str">
        <f>IF($E38&lt;&gt;"",VLOOKUP($E38,形状一覧!$B$3:$C$129,2,0),"")</f>
        <v/>
      </c>
      <c r="Z38" s="96" t="s">
        <v>14</v>
      </c>
      <c r="AA38" s="225" t="s">
        <v>13</v>
      </c>
      <c r="AB38" s="232"/>
      <c r="AC38" s="100" t="s">
        <v>12</v>
      </c>
      <c r="AD38" s="99" t="s">
        <v>11</v>
      </c>
      <c r="AE38" s="112" t="str">
        <f>IF($E38&lt;&gt;"",IF(AND('設置概要書 '!$S$7=1,OR(COUNTIF($E38,"東洋アルミニウム*"),COUNTIF($E38,"ネクストエナジー*"))),"既存のみ",Y38*AB38),"")</f>
        <v/>
      </c>
      <c r="AF38" s="97" t="s">
        <v>10</v>
      </c>
      <c r="AG38" s="49"/>
      <c r="AH38" s="144"/>
      <c r="AI38" s="130"/>
    </row>
    <row r="39" spans="1:35" ht="31.05" customHeight="1" x14ac:dyDescent="0.2">
      <c r="A39" s="49"/>
      <c r="B39" s="1357"/>
      <c r="C39" s="1206"/>
      <c r="D39" s="98">
        <v>3</v>
      </c>
      <c r="E39" s="1025"/>
      <c r="F39" s="1026"/>
      <c r="G39" s="1026"/>
      <c r="H39" s="1027"/>
      <c r="I39" s="382" t="str">
        <f>IF($E39&lt;&gt;"",VLOOKUP($E39,形状一覧!$B$3:$C$129,2,0),"")</f>
        <v/>
      </c>
      <c r="J39" s="96" t="s">
        <v>14</v>
      </c>
      <c r="K39" s="225" t="s">
        <v>13</v>
      </c>
      <c r="L39" s="322"/>
      <c r="M39" s="100" t="s">
        <v>12</v>
      </c>
      <c r="N39" s="99" t="s">
        <v>11</v>
      </c>
      <c r="O39" s="383" t="str">
        <f>IF($E39&lt;&gt;"",IF(AND('設置概要書 '!$S$7=1,OR(COUNTIF($E39,"東洋アルミニウム*"),COUNTIF($E39,"ネクストエナジー*"))),"既存のみ",I39*L39),"")</f>
        <v/>
      </c>
      <c r="P39" s="332" t="s">
        <v>10</v>
      </c>
      <c r="Q39" s="49"/>
      <c r="R39" s="144"/>
      <c r="S39" s="49"/>
      <c r="T39" s="1365"/>
      <c r="U39" s="1206"/>
      <c r="V39" s="98">
        <v>3</v>
      </c>
      <c r="W39" s="1367"/>
      <c r="X39" s="1368"/>
      <c r="Y39" s="111" t="str">
        <f>IF($E39&lt;&gt;"",VLOOKUP($E39,形状一覧!$B$3:$C$129,2,0),"")</f>
        <v/>
      </c>
      <c r="Z39" s="96" t="s">
        <v>14</v>
      </c>
      <c r="AA39" s="225" t="s">
        <v>13</v>
      </c>
      <c r="AB39" s="232"/>
      <c r="AC39" s="100" t="s">
        <v>12</v>
      </c>
      <c r="AD39" s="99" t="s">
        <v>11</v>
      </c>
      <c r="AE39" s="112" t="str">
        <f>IF($E39&lt;&gt;"",IF(AND('設置概要書 '!$S$7=1,OR(COUNTIF($E39,"東洋アルミニウム*"),COUNTIF($E39,"ネクストエナジー*"))),"既存のみ",Y39*AB39),"")</f>
        <v/>
      </c>
      <c r="AF39" s="97" t="s">
        <v>10</v>
      </c>
      <c r="AG39" s="49"/>
      <c r="AH39" s="144"/>
      <c r="AI39" s="130"/>
    </row>
    <row r="40" spans="1:35" ht="31.05" customHeight="1" x14ac:dyDescent="0.2">
      <c r="A40" s="49"/>
      <c r="B40" s="1357"/>
      <c r="C40" s="1206"/>
      <c r="D40" s="98">
        <v>4</v>
      </c>
      <c r="E40" s="1025"/>
      <c r="F40" s="1026"/>
      <c r="G40" s="1026"/>
      <c r="H40" s="1027"/>
      <c r="I40" s="382" t="str">
        <f>IF($E40&lt;&gt;"",VLOOKUP($E40,形状一覧!$B$3:$C$129,2,0),"")</f>
        <v/>
      </c>
      <c r="J40" s="96" t="s">
        <v>14</v>
      </c>
      <c r="K40" s="225" t="s">
        <v>13</v>
      </c>
      <c r="L40" s="322"/>
      <c r="M40" s="100" t="s">
        <v>12</v>
      </c>
      <c r="N40" s="99" t="s">
        <v>11</v>
      </c>
      <c r="O40" s="383" t="str">
        <f>IF($E40&lt;&gt;"",IF(AND('設置概要書 '!$S$7=1,OR(COUNTIF($E40,"東洋アルミニウム*"),COUNTIF($E40,"ネクストエナジー*"))),"既存のみ",I40*L40),"")</f>
        <v/>
      </c>
      <c r="P40" s="332" t="s">
        <v>10</v>
      </c>
      <c r="Q40" s="49"/>
      <c r="R40" s="144"/>
      <c r="S40" s="49"/>
      <c r="T40" s="1365"/>
      <c r="U40" s="1206"/>
      <c r="V40" s="98">
        <v>4</v>
      </c>
      <c r="W40" s="1367"/>
      <c r="X40" s="1368"/>
      <c r="Y40" s="111" t="str">
        <f>IF($E40&lt;&gt;"",VLOOKUP($E40,形状一覧!$B$3:$C$129,2,0),"")</f>
        <v/>
      </c>
      <c r="Z40" s="96" t="s">
        <v>14</v>
      </c>
      <c r="AA40" s="225" t="s">
        <v>13</v>
      </c>
      <c r="AB40" s="232"/>
      <c r="AC40" s="100" t="s">
        <v>12</v>
      </c>
      <c r="AD40" s="99" t="s">
        <v>11</v>
      </c>
      <c r="AE40" s="112" t="str">
        <f>IF($E40&lt;&gt;"",IF(AND('設置概要書 '!$S$7=1,OR(COUNTIF($E40,"東洋アルミニウム*"),COUNTIF($E40,"ネクストエナジー*"))),"既存のみ",Y40*AB40),"")</f>
        <v/>
      </c>
      <c r="AF40" s="97" t="s">
        <v>10</v>
      </c>
      <c r="AG40" s="49"/>
      <c r="AH40" s="144"/>
      <c r="AI40" s="130"/>
    </row>
    <row r="41" spans="1:35" ht="30" customHeight="1" thickBot="1" x14ac:dyDescent="0.25">
      <c r="A41" s="49"/>
      <c r="B41" s="1357"/>
      <c r="C41" s="1206"/>
      <c r="D41" s="98">
        <v>5</v>
      </c>
      <c r="E41" s="1030"/>
      <c r="F41" s="1031"/>
      <c r="G41" s="1031"/>
      <c r="H41" s="1032"/>
      <c r="I41" s="382" t="str">
        <f>IF($E41&lt;&gt;"",VLOOKUP($E41,形状一覧!$B$3:$C$129,2,0),"")</f>
        <v/>
      </c>
      <c r="J41" s="96" t="s">
        <v>14</v>
      </c>
      <c r="K41" s="225" t="s">
        <v>13</v>
      </c>
      <c r="L41" s="323"/>
      <c r="M41" s="100" t="s">
        <v>12</v>
      </c>
      <c r="N41" s="99" t="s">
        <v>11</v>
      </c>
      <c r="O41" s="383" t="str">
        <f>IF($E41&lt;&gt;"",IF(AND('設置概要書 '!$S$7=1,OR(COUNTIF($E41,"東洋アルミニウム*"),COUNTIF($E41,"ネクストエナジー*"))),"既存のみ",I41*L41),"")</f>
        <v/>
      </c>
      <c r="P41" s="332" t="s">
        <v>10</v>
      </c>
      <c r="Q41" s="49"/>
      <c r="R41" s="144"/>
      <c r="S41" s="49"/>
      <c r="T41" s="1365"/>
      <c r="U41" s="1206"/>
      <c r="V41" s="98">
        <v>5</v>
      </c>
      <c r="W41" s="1369"/>
      <c r="X41" s="1370"/>
      <c r="Y41" s="111" t="str">
        <f>IF($E41&lt;&gt;"",VLOOKUP($E41,形状一覧!$B$3:$C$129,2,0),"")</f>
        <v/>
      </c>
      <c r="Z41" s="96" t="s">
        <v>14</v>
      </c>
      <c r="AA41" s="225" t="s">
        <v>13</v>
      </c>
      <c r="AB41" s="233"/>
      <c r="AC41" s="100" t="s">
        <v>12</v>
      </c>
      <c r="AD41" s="99" t="s">
        <v>11</v>
      </c>
      <c r="AE41" s="112" t="str">
        <f>IF($E41&lt;&gt;"",IF(AND('設置概要書 '!$S$7=1,OR(COUNTIF($E41,"東洋アルミニウム*"),COUNTIF($E41,"ネクストエナジー*"))),"既存のみ",Y41*AB41),"")</f>
        <v/>
      </c>
      <c r="AF41" s="97" t="s">
        <v>10</v>
      </c>
      <c r="AG41" s="49"/>
      <c r="AH41" s="144"/>
      <c r="AI41" s="130"/>
    </row>
    <row r="42" spans="1:35" ht="31.05" customHeight="1" thickBot="1" x14ac:dyDescent="0.25">
      <c r="A42" s="26"/>
      <c r="B42" s="1357"/>
      <c r="C42" s="1206"/>
      <c r="D42" s="113"/>
      <c r="E42" s="115"/>
      <c r="F42" s="115"/>
      <c r="G42" s="115"/>
      <c r="H42" s="115"/>
      <c r="I42" s="116"/>
      <c r="J42" s="117"/>
      <c r="K42" s="96"/>
      <c r="L42" s="1198" t="s">
        <v>285</v>
      </c>
      <c r="M42" s="1199"/>
      <c r="N42" s="1200"/>
      <c r="O42" s="384" t="str">
        <f>IF(SUM(O37:O41)&lt;&gt;0,SUM(O37:O39),"")</f>
        <v/>
      </c>
      <c r="P42" s="333" t="s">
        <v>14</v>
      </c>
      <c r="Q42" s="49"/>
      <c r="R42" s="144"/>
      <c r="S42" s="26"/>
      <c r="T42" s="1365"/>
      <c r="U42" s="1206"/>
      <c r="V42" s="113"/>
      <c r="W42" s="115"/>
      <c r="X42" s="115"/>
      <c r="Y42" s="116"/>
      <c r="Z42" s="117"/>
      <c r="AA42" s="96"/>
      <c r="AB42" s="1198" t="s">
        <v>33</v>
      </c>
      <c r="AC42" s="1199"/>
      <c r="AD42" s="1200"/>
      <c r="AE42" s="118" t="str">
        <f>IF(SUM(AE37:AE41)&lt;&gt;0,SUM(AE37:AE39),"")</f>
        <v/>
      </c>
      <c r="AF42" s="154" t="s">
        <v>14</v>
      </c>
      <c r="AG42" s="49"/>
      <c r="AH42" s="144"/>
      <c r="AI42" s="130"/>
    </row>
    <row r="43" spans="1:35" s="138" customFormat="1" ht="31.05" customHeight="1" thickBot="1" x14ac:dyDescent="0.25">
      <c r="A43" s="49"/>
      <c r="B43" s="1357"/>
      <c r="C43" s="1206"/>
      <c r="D43" s="249" t="s">
        <v>304</v>
      </c>
      <c r="E43" s="1121" t="str">
        <f>IF(O42&lt;&gt;"",O42/1000,"")</f>
        <v/>
      </c>
      <c r="F43" s="1122"/>
      <c r="G43" s="1122"/>
      <c r="H43" s="1122"/>
      <c r="I43" s="226" t="s">
        <v>0</v>
      </c>
      <c r="J43" s="1447" t="s">
        <v>23</v>
      </c>
      <c r="K43" s="1447"/>
      <c r="L43" s="1447"/>
      <c r="M43" s="1447"/>
      <c r="N43" s="1447"/>
      <c r="O43" s="1447"/>
      <c r="P43" s="1448"/>
      <c r="Q43" s="49"/>
      <c r="R43" s="139"/>
      <c r="S43" s="49"/>
      <c r="T43" s="1365"/>
      <c r="U43" s="1206"/>
      <c r="V43" s="103" t="s">
        <v>303</v>
      </c>
      <c r="W43" s="1121" t="str">
        <f>IF(AE42&lt;&gt;"",AE42/1000,"")</f>
        <v/>
      </c>
      <c r="X43" s="1122"/>
      <c r="Y43" s="105" t="s">
        <v>0</v>
      </c>
      <c r="Z43" s="1419" t="s">
        <v>23</v>
      </c>
      <c r="AA43" s="1419"/>
      <c r="AB43" s="1419"/>
      <c r="AC43" s="1419"/>
      <c r="AD43" s="1419"/>
      <c r="AE43" s="1419"/>
      <c r="AF43" s="1420"/>
      <c r="AG43" s="49"/>
      <c r="AH43" s="139"/>
      <c r="AI43" s="137"/>
    </row>
    <row r="44" spans="1:35" ht="31.05" customHeight="1" thickBot="1" x14ac:dyDescent="0.25">
      <c r="A44" s="26"/>
      <c r="B44" s="1357"/>
      <c r="C44" s="1361"/>
      <c r="D44" s="396" t="s">
        <v>320</v>
      </c>
      <c r="E44" s="1344" t="s">
        <v>222</v>
      </c>
      <c r="F44" s="1345"/>
      <c r="G44" s="1345"/>
      <c r="H44" s="394" t="s">
        <v>99</v>
      </c>
      <c r="I44" s="395" t="s">
        <v>307</v>
      </c>
      <c r="J44" s="337"/>
      <c r="K44" s="340"/>
      <c r="L44" s="1427" t="str">
        <f>IFERROR(IF(ISNUMBER(O42),IF(E43/E20&gt;1,"モジュールオーバー",ROUND(E$25*E43/E$20,3)),""),"入力が足りません")</f>
        <v/>
      </c>
      <c r="M44" s="1427"/>
      <c r="N44" s="1427"/>
      <c r="O44" s="1427"/>
      <c r="P44" s="338" t="s">
        <v>28</v>
      </c>
      <c r="Q44" s="49"/>
      <c r="R44" s="144"/>
      <c r="S44" s="26"/>
      <c r="T44" s="1366"/>
      <c r="U44" s="1208"/>
      <c r="V44" s="162" t="s">
        <v>319</v>
      </c>
      <c r="W44" s="120" t="s">
        <v>222</v>
      </c>
      <c r="X44" s="120" t="s">
        <v>99</v>
      </c>
      <c r="Y44" s="121" t="s">
        <v>306</v>
      </c>
      <c r="Z44" s="121"/>
      <c r="AA44" s="155"/>
      <c r="AB44" s="1384"/>
      <c r="AC44" s="1385"/>
      <c r="AD44" s="1385"/>
      <c r="AE44" s="1385"/>
      <c r="AF44" s="156" t="s">
        <v>28</v>
      </c>
      <c r="AG44" s="49"/>
      <c r="AH44" s="144"/>
      <c r="AI44" s="130"/>
    </row>
    <row r="45" spans="1:35" ht="31.05" customHeight="1" thickBot="1" x14ac:dyDescent="0.25">
      <c r="A45" s="26"/>
      <c r="B45" s="1360" t="s">
        <v>461</v>
      </c>
      <c r="C45" s="1210"/>
      <c r="D45" s="157" t="s">
        <v>17</v>
      </c>
      <c r="E45" s="801" t="s">
        <v>8</v>
      </c>
      <c r="F45" s="1077"/>
      <c r="G45" s="1077"/>
      <c r="H45" s="1077"/>
      <c r="I45" s="1077"/>
      <c r="J45" s="1077"/>
      <c r="K45" s="1077"/>
      <c r="L45" s="1077"/>
      <c r="M45" s="1077"/>
      <c r="N45" s="1078"/>
      <c r="O45" s="801" t="s">
        <v>27</v>
      </c>
      <c r="P45" s="1429"/>
      <c r="Q45" s="26"/>
      <c r="R45" s="144"/>
      <c r="S45" s="26"/>
      <c r="T45" s="1364" t="s">
        <v>461</v>
      </c>
      <c r="U45" s="1210"/>
      <c r="V45" s="95" t="s">
        <v>17</v>
      </c>
      <c r="W45" s="656" t="s">
        <v>8</v>
      </c>
      <c r="X45" s="658"/>
      <c r="Y45" s="658"/>
      <c r="Z45" s="658"/>
      <c r="AA45" s="658"/>
      <c r="AB45" s="1077"/>
      <c r="AC45" s="1077"/>
      <c r="AD45" s="1078"/>
      <c r="AE45" s="801" t="s">
        <v>27</v>
      </c>
      <c r="AF45" s="1164"/>
      <c r="AG45" s="26"/>
      <c r="AH45" s="144"/>
      <c r="AI45" s="130"/>
    </row>
    <row r="46" spans="1:35" ht="31.05" customHeight="1" x14ac:dyDescent="0.2">
      <c r="A46" s="26"/>
      <c r="B46" s="1357"/>
      <c r="C46" s="1206"/>
      <c r="D46" s="98">
        <v>1</v>
      </c>
      <c r="E46" s="1439"/>
      <c r="F46" s="1440"/>
      <c r="G46" s="1440"/>
      <c r="H46" s="1440"/>
      <c r="I46" s="1440"/>
      <c r="J46" s="1440"/>
      <c r="K46" s="1440"/>
      <c r="L46" s="1440"/>
      <c r="M46" s="1440"/>
      <c r="N46" s="1441"/>
      <c r="O46" s="324"/>
      <c r="P46" s="333" t="s">
        <v>25</v>
      </c>
      <c r="Q46" s="26"/>
      <c r="R46" s="144"/>
      <c r="S46" s="26"/>
      <c r="T46" s="1365"/>
      <c r="U46" s="1206"/>
      <c r="V46" s="98">
        <v>1</v>
      </c>
      <c r="W46" s="1373" t="s">
        <v>199</v>
      </c>
      <c r="X46" s="1374"/>
      <c r="Y46" s="1374"/>
      <c r="Z46" s="1374"/>
      <c r="AA46" s="1374"/>
      <c r="AB46" s="1374"/>
      <c r="AC46" s="1374"/>
      <c r="AD46" s="1375"/>
      <c r="AE46" s="235">
        <v>1</v>
      </c>
      <c r="AF46" s="154" t="s">
        <v>25</v>
      </c>
      <c r="AG46" s="26"/>
      <c r="AH46" s="144"/>
      <c r="AI46" s="130"/>
    </row>
    <row r="47" spans="1:35" ht="31.05" customHeight="1" x14ac:dyDescent="0.2">
      <c r="A47" s="26"/>
      <c r="B47" s="1357"/>
      <c r="C47" s="1206"/>
      <c r="D47" s="98">
        <v>2</v>
      </c>
      <c r="E47" s="1433"/>
      <c r="F47" s="1434"/>
      <c r="G47" s="1434"/>
      <c r="H47" s="1434"/>
      <c r="I47" s="1434"/>
      <c r="J47" s="1434"/>
      <c r="K47" s="1434"/>
      <c r="L47" s="1434"/>
      <c r="M47" s="1434"/>
      <c r="N47" s="1435"/>
      <c r="O47" s="325"/>
      <c r="P47" s="332" t="s">
        <v>25</v>
      </c>
      <c r="Q47" s="26"/>
      <c r="R47" s="144"/>
      <c r="S47" s="26"/>
      <c r="T47" s="1365"/>
      <c r="U47" s="1206"/>
      <c r="V47" s="98">
        <v>2</v>
      </c>
      <c r="W47" s="1376"/>
      <c r="X47" s="1377"/>
      <c r="Y47" s="1377"/>
      <c r="Z47" s="1377"/>
      <c r="AA47" s="1377"/>
      <c r="AB47" s="1377"/>
      <c r="AC47" s="1377"/>
      <c r="AD47" s="1378"/>
      <c r="AE47" s="236"/>
      <c r="AF47" s="97" t="s">
        <v>25</v>
      </c>
      <c r="AG47" s="26"/>
      <c r="AH47" s="144"/>
      <c r="AI47" s="130"/>
    </row>
    <row r="48" spans="1:35" ht="31.05" customHeight="1" thickBot="1" x14ac:dyDescent="0.25">
      <c r="A48" s="26"/>
      <c r="B48" s="1362"/>
      <c r="C48" s="1363"/>
      <c r="D48" s="334">
        <v>3</v>
      </c>
      <c r="E48" s="1436"/>
      <c r="F48" s="1437"/>
      <c r="G48" s="1437"/>
      <c r="H48" s="1437"/>
      <c r="I48" s="1437"/>
      <c r="J48" s="1437"/>
      <c r="K48" s="1437"/>
      <c r="L48" s="1437"/>
      <c r="M48" s="1437"/>
      <c r="N48" s="1438"/>
      <c r="O48" s="391"/>
      <c r="P48" s="335" t="s">
        <v>25</v>
      </c>
      <c r="Q48" s="26"/>
      <c r="R48" s="144"/>
      <c r="S48" s="26"/>
      <c r="T48" s="1366"/>
      <c r="U48" s="1208"/>
      <c r="V48" s="98">
        <v>3</v>
      </c>
      <c r="W48" s="1379"/>
      <c r="X48" s="1380"/>
      <c r="Y48" s="1380"/>
      <c r="Z48" s="1380"/>
      <c r="AA48" s="1380"/>
      <c r="AB48" s="1380"/>
      <c r="AC48" s="1380"/>
      <c r="AD48" s="1381"/>
      <c r="AE48" s="237"/>
      <c r="AF48" s="97" t="s">
        <v>25</v>
      </c>
      <c r="AG48" s="26"/>
      <c r="AH48" s="144"/>
      <c r="AI48" s="130"/>
    </row>
    <row r="49" spans="1:35" ht="19.95" customHeight="1" x14ac:dyDescent="0.2">
      <c r="A49" s="26"/>
      <c r="B49" s="163"/>
      <c r="C49" s="163"/>
      <c r="D49" s="164"/>
      <c r="E49" s="165"/>
      <c r="F49" s="165"/>
      <c r="G49" s="165"/>
      <c r="H49" s="165"/>
      <c r="I49" s="148"/>
      <c r="J49" s="148"/>
      <c r="K49" s="148"/>
      <c r="L49" s="148"/>
      <c r="M49" s="148"/>
      <c r="N49" s="148"/>
      <c r="O49" s="392"/>
      <c r="P49" s="148"/>
      <c r="Q49" s="26"/>
      <c r="R49" s="144"/>
      <c r="S49" s="26"/>
      <c r="T49" s="163"/>
      <c r="U49" s="163"/>
      <c r="V49" s="164"/>
      <c r="W49" s="165"/>
      <c r="X49" s="165"/>
      <c r="Y49" s="148"/>
      <c r="Z49" s="148"/>
      <c r="AA49" s="148"/>
      <c r="AB49" s="148"/>
      <c r="AC49" s="148"/>
      <c r="AD49" s="148"/>
      <c r="AE49" s="148"/>
      <c r="AF49" s="148"/>
      <c r="AG49" s="26"/>
      <c r="AH49" s="144"/>
      <c r="AI49" s="130"/>
    </row>
    <row r="50" spans="1:35" ht="19.95" customHeight="1" x14ac:dyDescent="0.2"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R50" s="144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H50" s="144"/>
      <c r="AI50" s="130"/>
    </row>
    <row r="51" spans="1:35" s="9" customFormat="1" ht="24.6" hidden="1" customHeight="1" thickTop="1" x14ac:dyDescent="0.2">
      <c r="A51" s="21"/>
      <c r="B51" s="1352" t="s">
        <v>240</v>
      </c>
      <c r="C51" s="1352"/>
      <c r="D51" s="1352"/>
      <c r="E51" s="1352"/>
      <c r="F51" s="1352"/>
      <c r="G51" s="1352"/>
      <c r="H51" s="1352"/>
      <c r="I51" s="1352"/>
      <c r="J51" s="1352"/>
      <c r="K51" s="1352"/>
      <c r="L51" s="1352"/>
      <c r="M51" s="1352"/>
      <c r="N51" s="1352"/>
      <c r="O51" s="1352"/>
      <c r="P51" s="1352"/>
      <c r="Q51" s="26"/>
      <c r="R51" s="167" t="b">
        <v>0</v>
      </c>
      <c r="S51" s="21"/>
      <c r="T51" s="1352" t="s">
        <v>240</v>
      </c>
      <c r="U51" s="1352"/>
      <c r="V51" s="1352"/>
      <c r="W51" s="1352"/>
      <c r="X51" s="1352"/>
      <c r="Y51" s="1352"/>
      <c r="Z51" s="1352"/>
      <c r="AA51" s="1352"/>
      <c r="AB51" s="1352"/>
      <c r="AC51" s="1352"/>
      <c r="AD51" s="1352"/>
      <c r="AE51" s="1352"/>
      <c r="AF51" s="1352"/>
      <c r="AG51" s="26"/>
      <c r="AH51" s="167" t="b">
        <v>0</v>
      </c>
      <c r="AI51" s="27"/>
    </row>
    <row r="52" spans="1:35" s="9" customFormat="1" ht="36" hidden="1" customHeight="1" x14ac:dyDescent="0.2">
      <c r="A52" s="21"/>
      <c r="B52" s="168" t="s">
        <v>24</v>
      </c>
      <c r="C52" s="169" t="s">
        <v>45</v>
      </c>
      <c r="D52" s="170" t="s">
        <v>238</v>
      </c>
      <c r="E52" s="171" t="s">
        <v>225</v>
      </c>
      <c r="F52" s="213"/>
      <c r="G52" s="213"/>
      <c r="H52" s="111" t="e">
        <f>IF(AND('設置概要書 '!S6=2,'設置概要書 '!S8=2,R51=TRUE,#REF!=1),E$25,"")</f>
        <v>#REF!</v>
      </c>
      <c r="I52" s="31" t="s">
        <v>28</v>
      </c>
      <c r="J52" s="172"/>
      <c r="K52" s="173" t="s">
        <v>99</v>
      </c>
      <c r="L52" s="1353" t="e">
        <f>IF(H52&lt;&gt;"",H52*200000,"")</f>
        <v>#REF!</v>
      </c>
      <c r="M52" s="1354"/>
      <c r="N52" s="1354"/>
      <c r="O52" s="1354"/>
      <c r="P52" s="62" t="s">
        <v>1</v>
      </c>
      <c r="Q52" s="26"/>
      <c r="R52" s="174"/>
      <c r="S52" s="21"/>
      <c r="T52" s="168" t="s">
        <v>24</v>
      </c>
      <c r="U52" s="169" t="s">
        <v>45</v>
      </c>
      <c r="V52" s="170" t="s">
        <v>238</v>
      </c>
      <c r="W52" s="171" t="s">
        <v>225</v>
      </c>
      <c r="X52" s="111" t="e">
        <f>IF(AND('設置概要書 '!AL6=2,'設置概要書 '!AL8=2,AH51=TRUE,#REF!=1),W$25,"")</f>
        <v>#REF!</v>
      </c>
      <c r="Y52" s="31" t="s">
        <v>28</v>
      </c>
      <c r="Z52" s="172"/>
      <c r="AA52" s="173" t="s">
        <v>99</v>
      </c>
      <c r="AB52" s="1353" t="e">
        <f>IF(X52&lt;&gt;"",X52*200000,"")</f>
        <v>#REF!</v>
      </c>
      <c r="AC52" s="1354"/>
      <c r="AD52" s="1354"/>
      <c r="AE52" s="1354"/>
      <c r="AF52" s="62" t="s">
        <v>1</v>
      </c>
      <c r="AG52" s="26"/>
      <c r="AH52" s="174"/>
      <c r="AI52" s="27"/>
    </row>
    <row r="53" spans="1:35" s="9" customFormat="1" ht="36" hidden="1" customHeight="1" x14ac:dyDescent="0.2">
      <c r="A53" s="21"/>
      <c r="B53" s="168" t="s">
        <v>24</v>
      </c>
      <c r="C53" s="175" t="s">
        <v>65</v>
      </c>
      <c r="D53" s="170" t="s">
        <v>238</v>
      </c>
      <c r="E53" s="176" t="s">
        <v>226</v>
      </c>
      <c r="F53" s="215"/>
      <c r="G53" s="215"/>
      <c r="H53" s="111" t="e">
        <f>IF(AND(R51=TRUE,'設置概要書 '!S6=2,'設置概要書 '!S7=2,'設置概要書 '!S8=1,#REF!=1),E$25,"")</f>
        <v>#REF!</v>
      </c>
      <c r="I53" s="31" t="s">
        <v>28</v>
      </c>
      <c r="J53" s="172"/>
      <c r="K53" s="173" t="s">
        <v>99</v>
      </c>
      <c r="L53" s="1353" t="e">
        <f>IF(H53&lt;&gt;"",H53*100000,"")</f>
        <v>#REF!</v>
      </c>
      <c r="M53" s="1354"/>
      <c r="N53" s="1354"/>
      <c r="O53" s="1354"/>
      <c r="P53" s="62" t="s">
        <v>1</v>
      </c>
      <c r="Q53" s="26"/>
      <c r="R53" s="167"/>
      <c r="S53" s="21"/>
      <c r="T53" s="168" t="s">
        <v>24</v>
      </c>
      <c r="U53" s="175" t="s">
        <v>65</v>
      </c>
      <c r="V53" s="170" t="s">
        <v>238</v>
      </c>
      <c r="W53" s="176" t="s">
        <v>226</v>
      </c>
      <c r="X53" s="111" t="e">
        <f>IF(AND(AH51=TRUE,'設置概要書 '!AL6=2,'設置概要書 '!AL7=2,'設置概要書 '!AL8=1,#REF!=1),W$25,"")</f>
        <v>#REF!</v>
      </c>
      <c r="Y53" s="31" t="s">
        <v>28</v>
      </c>
      <c r="Z53" s="172"/>
      <c r="AA53" s="173" t="s">
        <v>99</v>
      </c>
      <c r="AB53" s="1353" t="e">
        <f>IF(X53&lt;&gt;"",X53*100000,"")</f>
        <v>#REF!</v>
      </c>
      <c r="AC53" s="1354"/>
      <c r="AD53" s="1354"/>
      <c r="AE53" s="1354"/>
      <c r="AF53" s="62" t="s">
        <v>1</v>
      </c>
      <c r="AG53" s="26"/>
      <c r="AH53" s="167"/>
      <c r="AI53" s="27"/>
    </row>
    <row r="54" spans="1:35" s="9" customFormat="1" ht="18" hidden="1" customHeight="1" x14ac:dyDescent="0.2">
      <c r="A54" s="21"/>
      <c r="B54" s="53"/>
      <c r="C54" s="53"/>
      <c r="D54" s="53"/>
      <c r="E54" s="177"/>
      <c r="F54" s="177"/>
      <c r="G54" s="177"/>
      <c r="H54" s="177"/>
      <c r="I54" s="54"/>
      <c r="J54" s="178"/>
      <c r="K54" s="178"/>
      <c r="L54" s="178"/>
      <c r="M54" s="178"/>
      <c r="N54" s="178"/>
      <c r="O54" s="178"/>
      <c r="P54" s="178"/>
      <c r="Q54" s="26"/>
      <c r="R54" s="167"/>
      <c r="S54" s="21"/>
      <c r="T54" s="53"/>
      <c r="U54" s="53"/>
      <c r="V54" s="53"/>
      <c r="W54" s="177"/>
      <c r="X54" s="177"/>
      <c r="Y54" s="54"/>
      <c r="Z54" s="178"/>
      <c r="AA54" s="178"/>
      <c r="AB54" s="178"/>
      <c r="AC54" s="178"/>
      <c r="AD54" s="178"/>
      <c r="AE54" s="178"/>
      <c r="AF54" s="178"/>
      <c r="AG54" s="26"/>
      <c r="AH54" s="167"/>
      <c r="AI54" s="27"/>
    </row>
    <row r="55" spans="1:35" s="9" customFormat="1" ht="21.6" hidden="1" x14ac:dyDescent="0.55000000000000004">
      <c r="A55" s="21"/>
      <c r="B55" s="1099" t="s">
        <v>241</v>
      </c>
      <c r="C55" s="1099"/>
      <c r="D55" s="1099"/>
      <c r="E55" s="1099"/>
      <c r="F55" s="1099"/>
      <c r="G55" s="1099"/>
      <c r="H55" s="1099"/>
      <c r="I55" s="1099"/>
      <c r="J55" s="1099"/>
      <c r="K55" s="1099"/>
      <c r="L55" s="1099"/>
      <c r="M55" s="1099"/>
      <c r="N55" s="1099"/>
      <c r="O55" s="1099"/>
      <c r="P55" s="1099"/>
      <c r="Q55" s="26"/>
      <c r="R55" s="167" t="b">
        <v>0</v>
      </c>
      <c r="S55" s="21"/>
      <c r="T55" s="1099" t="s">
        <v>241</v>
      </c>
      <c r="U55" s="1099"/>
      <c r="V55" s="1099"/>
      <c r="W55" s="1099"/>
      <c r="X55" s="1099"/>
      <c r="Y55" s="1099"/>
      <c r="Z55" s="1099"/>
      <c r="AA55" s="1099"/>
      <c r="AB55" s="1099"/>
      <c r="AC55" s="1099"/>
      <c r="AD55" s="1099"/>
      <c r="AE55" s="1099"/>
      <c r="AF55" s="1099"/>
      <c r="AG55" s="26"/>
      <c r="AH55" s="167" t="b">
        <v>0</v>
      </c>
      <c r="AI55" s="27"/>
    </row>
    <row r="56" spans="1:35" s="9" customFormat="1" ht="36" hidden="1" customHeight="1" x14ac:dyDescent="0.2">
      <c r="A56" s="21"/>
      <c r="B56" s="179"/>
      <c r="C56" s="32" t="s">
        <v>41</v>
      </c>
      <c r="D56" s="180" t="s">
        <v>80</v>
      </c>
      <c r="E56" s="176" t="s">
        <v>227</v>
      </c>
      <c r="F56" s="215"/>
      <c r="G56" s="215"/>
      <c r="H56" s="111" t="e">
        <f>IF(AND(R55=TRUE,#REF!=1,'設置概要書 '!S7=2,'設置概要書 '!S6=2),E$25,"")</f>
        <v>#REF!</v>
      </c>
      <c r="I56" s="31" t="s">
        <v>221</v>
      </c>
      <c r="J56" s="172"/>
      <c r="K56" s="173" t="s">
        <v>99</v>
      </c>
      <c r="L56" s="1353" t="str">
        <f>IF(ISNUMBER(H56),E25*180000,"")</f>
        <v/>
      </c>
      <c r="M56" s="1354"/>
      <c r="N56" s="1354"/>
      <c r="O56" s="1354"/>
      <c r="P56" s="62" t="s">
        <v>1</v>
      </c>
      <c r="Q56" s="26"/>
      <c r="R56" s="167"/>
      <c r="S56" s="21"/>
      <c r="T56" s="179"/>
      <c r="U56" s="32" t="s">
        <v>41</v>
      </c>
      <c r="V56" s="180" t="s">
        <v>80</v>
      </c>
      <c r="W56" s="176" t="s">
        <v>227</v>
      </c>
      <c r="X56" s="111" t="e">
        <f>IF(AND(AH55=TRUE,#REF!=1,'設置概要書 '!AL7=2,'設置概要書 '!AL6=2),W$25,"")</f>
        <v>#REF!</v>
      </c>
      <c r="Y56" s="31" t="s">
        <v>221</v>
      </c>
      <c r="Z56" s="172"/>
      <c r="AA56" s="173" t="s">
        <v>99</v>
      </c>
      <c r="AB56" s="1353" t="str">
        <f>IF(ISNUMBER(X56),W25*180000,"")</f>
        <v/>
      </c>
      <c r="AC56" s="1354"/>
      <c r="AD56" s="1354"/>
      <c r="AE56" s="1354"/>
      <c r="AF56" s="62" t="s">
        <v>1</v>
      </c>
      <c r="AG56" s="26"/>
      <c r="AH56" s="167"/>
      <c r="AI56" s="27"/>
    </row>
    <row r="57" spans="1:35" s="9" customFormat="1" ht="18" customHeight="1" x14ac:dyDescent="0.2">
      <c r="A57" s="21"/>
      <c r="B57" s="26"/>
      <c r="C57" s="24"/>
      <c r="D57" s="24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47"/>
      <c r="P57" s="24"/>
      <c r="Q57" s="26"/>
      <c r="R57" s="167"/>
      <c r="S57" s="21"/>
      <c r="T57" s="26"/>
      <c r="U57" s="24"/>
      <c r="V57" s="24"/>
      <c r="W57" s="26"/>
      <c r="X57" s="26"/>
      <c r="Y57" s="26"/>
      <c r="Z57" s="26"/>
      <c r="AA57" s="26"/>
      <c r="AB57" s="26"/>
      <c r="AC57" s="26"/>
      <c r="AD57" s="26"/>
      <c r="AE57" s="47"/>
      <c r="AF57" s="24"/>
      <c r="AG57" s="26"/>
      <c r="AH57" s="167"/>
      <c r="AI57" s="27"/>
    </row>
    <row r="58" spans="1:35" ht="31.05" hidden="1" customHeight="1" thickBot="1" x14ac:dyDescent="0.25">
      <c r="A58" s="49"/>
      <c r="B58" s="181"/>
      <c r="C58" s="182"/>
      <c r="D58" s="162"/>
      <c r="E58" s="120" t="s">
        <v>223</v>
      </c>
      <c r="F58" s="120"/>
      <c r="G58" s="120"/>
      <c r="H58" s="120" t="s">
        <v>13</v>
      </c>
      <c r="I58" s="183">
        <v>50000</v>
      </c>
      <c r="J58" s="31" t="s">
        <v>1</v>
      </c>
      <c r="K58" s="31" t="s">
        <v>11</v>
      </c>
      <c r="L58" s="1371" t="str">
        <f>IFERROR(L35*I58,"")</f>
        <v/>
      </c>
      <c r="M58" s="1372"/>
      <c r="N58" s="1372"/>
      <c r="O58" s="1372"/>
      <c r="P58" s="156" t="s">
        <v>1</v>
      </c>
      <c r="Q58" s="49"/>
      <c r="R58" s="144"/>
      <c r="S58" s="49"/>
      <c r="T58" s="181"/>
      <c r="U58" s="182"/>
      <c r="V58" s="162"/>
      <c r="W58" s="120" t="s">
        <v>223</v>
      </c>
      <c r="X58" s="120" t="s">
        <v>13</v>
      </c>
      <c r="Y58" s="183">
        <v>50000</v>
      </c>
      <c r="Z58" s="31" t="s">
        <v>1</v>
      </c>
      <c r="AA58" s="31" t="s">
        <v>11</v>
      </c>
      <c r="AB58" s="1371">
        <f>IFERROR(AB35*Y58,"")</f>
        <v>6000</v>
      </c>
      <c r="AC58" s="1372"/>
      <c r="AD58" s="1372"/>
      <c r="AE58" s="1372"/>
      <c r="AF58" s="156" t="s">
        <v>1</v>
      </c>
      <c r="AG58" s="49"/>
      <c r="AH58" s="144"/>
      <c r="AI58" s="130"/>
    </row>
    <row r="59" spans="1:35" ht="31.05" hidden="1" customHeight="1" thickBot="1" x14ac:dyDescent="0.25">
      <c r="A59" s="26"/>
      <c r="B59" s="181"/>
      <c r="C59" s="182"/>
      <c r="D59" s="162" t="s">
        <v>50</v>
      </c>
      <c r="E59" s="120" t="s">
        <v>222</v>
      </c>
      <c r="F59" s="120"/>
      <c r="G59" s="120"/>
      <c r="H59" s="120" t="s">
        <v>96</v>
      </c>
      <c r="I59" s="183">
        <v>20000</v>
      </c>
      <c r="J59" s="32" t="s">
        <v>1</v>
      </c>
      <c r="K59" s="31" t="s">
        <v>11</v>
      </c>
      <c r="L59" s="1371" t="str">
        <f>IF(AND(ISNUMBER(L44)*1,ISNUMBER(I59)*1),L44*I59,"")</f>
        <v/>
      </c>
      <c r="M59" s="1372"/>
      <c r="N59" s="1372"/>
      <c r="O59" s="1372"/>
      <c r="P59" s="156" t="s">
        <v>1</v>
      </c>
      <c r="Q59" s="184"/>
      <c r="R59" s="144"/>
      <c r="S59" s="26"/>
      <c r="T59" s="181"/>
      <c r="U59" s="182"/>
      <c r="V59" s="162" t="s">
        <v>50</v>
      </c>
      <c r="W59" s="120" t="s">
        <v>222</v>
      </c>
      <c r="X59" s="120" t="s">
        <v>96</v>
      </c>
      <c r="Y59" s="183">
        <v>20000</v>
      </c>
      <c r="Z59" s="32" t="s">
        <v>1</v>
      </c>
      <c r="AA59" s="31" t="s">
        <v>11</v>
      </c>
      <c r="AB59" s="1371" t="str">
        <f>IF(AND(ISNUMBER(AB44)*1,ISNUMBER(Y59)*1),AB44*Y59,"")</f>
        <v/>
      </c>
      <c r="AC59" s="1372"/>
      <c r="AD59" s="1372"/>
      <c r="AE59" s="1372"/>
      <c r="AF59" s="156" t="s">
        <v>1</v>
      </c>
      <c r="AG59" s="184"/>
      <c r="AH59" s="144"/>
      <c r="AI59" s="130"/>
    </row>
    <row r="60" spans="1:35" ht="31.05" hidden="1" customHeight="1" thickBot="1" x14ac:dyDescent="0.25">
      <c r="A60" s="26"/>
      <c r="B60" s="181"/>
      <c r="C60" s="185"/>
      <c r="D60" s="1382" t="s">
        <v>224</v>
      </c>
      <c r="E60" s="1383"/>
      <c r="F60" s="271"/>
      <c r="G60" s="271"/>
      <c r="H60" s="186" t="s">
        <v>96</v>
      </c>
      <c r="I60" s="187">
        <v>20000</v>
      </c>
      <c r="J60" s="32" t="s">
        <v>1</v>
      </c>
      <c r="K60" s="31" t="s">
        <v>11</v>
      </c>
      <c r="L60" s="1371" t="str">
        <f>IF(AND(ISNUMBER(E25)*1,ISNUMBER(I60)*1,E46&lt;&gt;""),E25*I60,"")</f>
        <v/>
      </c>
      <c r="M60" s="1372"/>
      <c r="N60" s="1372"/>
      <c r="O60" s="1372"/>
      <c r="P60" s="156" t="s">
        <v>1</v>
      </c>
      <c r="Q60" s="26"/>
      <c r="R60" s="144"/>
      <c r="S60" s="26"/>
      <c r="T60" s="181"/>
      <c r="U60" s="185"/>
      <c r="V60" s="1382" t="s">
        <v>224</v>
      </c>
      <c r="W60" s="1383"/>
      <c r="X60" s="186" t="s">
        <v>96</v>
      </c>
      <c r="Y60" s="187">
        <v>20000</v>
      </c>
      <c r="Z60" s="32" t="s">
        <v>1</v>
      </c>
      <c r="AA60" s="31" t="s">
        <v>11</v>
      </c>
      <c r="AB60" s="1371">
        <f>IF(AND(ISNUMBER(W25)*1,ISNUMBER(Y60)*1,W46&lt;&gt;""),W25*Y60,"")</f>
        <v>66840</v>
      </c>
      <c r="AC60" s="1372"/>
      <c r="AD60" s="1372"/>
      <c r="AE60" s="1372"/>
      <c r="AF60" s="156" t="s">
        <v>1</v>
      </c>
      <c r="AG60" s="26"/>
      <c r="AH60" s="144"/>
      <c r="AI60" s="130"/>
    </row>
    <row r="61" spans="1:35" ht="36" hidden="1" customHeight="1" thickTop="1" thickBot="1" x14ac:dyDescent="0.25">
      <c r="A61" s="26"/>
      <c r="B61" s="1346" t="s">
        <v>42</v>
      </c>
      <c r="C61" s="1347"/>
      <c r="D61" s="76" t="s">
        <v>90</v>
      </c>
      <c r="E61" s="1348" t="str">
        <f>IF(OR(L58&lt;&gt;"",L59&lt;&gt;"",L60&lt;&gt;""),ROUNDDOWN(SUM(L58,L59,L60),-3),"")</f>
        <v/>
      </c>
      <c r="F61" s="1349"/>
      <c r="G61" s="1349"/>
      <c r="H61" s="1349"/>
      <c r="I61" s="188" t="s">
        <v>70</v>
      </c>
      <c r="J61" s="1350" t="s">
        <v>69</v>
      </c>
      <c r="K61" s="1350"/>
      <c r="L61" s="1350"/>
      <c r="M61" s="1350"/>
      <c r="N61" s="1350"/>
      <c r="O61" s="1350"/>
      <c r="P61" s="1351"/>
      <c r="Q61" s="26"/>
      <c r="R61" s="144"/>
      <c r="S61" s="26"/>
      <c r="T61" s="1346" t="s">
        <v>42</v>
      </c>
      <c r="U61" s="1347"/>
      <c r="V61" s="76" t="s">
        <v>90</v>
      </c>
      <c r="W61" s="1348">
        <v>11000</v>
      </c>
      <c r="X61" s="1349"/>
      <c r="Y61" s="188" t="s">
        <v>70</v>
      </c>
      <c r="Z61" s="1350" t="s">
        <v>69</v>
      </c>
      <c r="AA61" s="1350"/>
      <c r="AB61" s="1350"/>
      <c r="AC61" s="1350"/>
      <c r="AD61" s="1350"/>
      <c r="AE61" s="1350"/>
      <c r="AF61" s="1351"/>
      <c r="AG61" s="26"/>
      <c r="AH61" s="144"/>
      <c r="AI61" s="130"/>
    </row>
    <row r="62" spans="1:35" ht="30" customHeight="1" x14ac:dyDescent="0.2"/>
    <row r="63" spans="1:35" ht="30" customHeight="1" x14ac:dyDescent="0.2"/>
    <row r="64" spans="1:35" ht="30" customHeight="1" x14ac:dyDescent="0.2">
      <c r="E64" s="192"/>
      <c r="F64" s="192"/>
      <c r="G64" s="192"/>
      <c r="H64" s="192"/>
      <c r="W64" s="192"/>
      <c r="X64" s="192"/>
    </row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1" ht="49.8" customHeight="1" x14ac:dyDescent="0.2"/>
    <row r="92" spans="18:34" x14ac:dyDescent="0.2">
      <c r="R92" s="191" t="b">
        <v>0</v>
      </c>
      <c r="AH92" s="191" t="b">
        <v>0</v>
      </c>
    </row>
  </sheetData>
  <sheetProtection algorithmName="SHA-512" hashValue="Z2kX7Y19N9HOswCv3WfEwwmphnuforLq7gjV9XtwJefLSfOIK7FCDCpxikkXAXjCS80It8Pc5OpELiGi4B6Gvg==" saltValue="1+xyK3NpXUUX4wyzFGt0Nw==" spinCount="100000" sheet="1" objects="1" scenarios="1" formatCells="0"/>
  <mergeCells count="152">
    <mergeCell ref="A1:Q1"/>
    <mergeCell ref="E34:H34"/>
    <mergeCell ref="J34:P34"/>
    <mergeCell ref="W34:X34"/>
    <mergeCell ref="Z34:AF34"/>
    <mergeCell ref="E43:H43"/>
    <mergeCell ref="J43:P43"/>
    <mergeCell ref="W43:X43"/>
    <mergeCell ref="Z43:AF43"/>
    <mergeCell ref="A2:Q2"/>
    <mergeCell ref="D19:N19"/>
    <mergeCell ref="J20:P20"/>
    <mergeCell ref="B21:B23"/>
    <mergeCell ref="B25:C25"/>
    <mergeCell ref="J25:P25"/>
    <mergeCell ref="D7:P7"/>
    <mergeCell ref="C8:C19"/>
    <mergeCell ref="E20:H20"/>
    <mergeCell ref="A4:Q4"/>
    <mergeCell ref="I8:K8"/>
    <mergeCell ref="B7:B20"/>
    <mergeCell ref="E9:H9"/>
    <mergeCell ref="E10:H10"/>
    <mergeCell ref="L8:P8"/>
    <mergeCell ref="E11:H11"/>
    <mergeCell ref="E12:H12"/>
    <mergeCell ref="E8:H8"/>
    <mergeCell ref="E61:H61"/>
    <mergeCell ref="J61:P61"/>
    <mergeCell ref="B51:P51"/>
    <mergeCell ref="B55:P55"/>
    <mergeCell ref="B61:C61"/>
    <mergeCell ref="E23:H23"/>
    <mergeCell ref="E28:H28"/>
    <mergeCell ref="E29:H29"/>
    <mergeCell ref="E30:H30"/>
    <mergeCell ref="E31:H31"/>
    <mergeCell ref="E32:H32"/>
    <mergeCell ref="E27:H27"/>
    <mergeCell ref="L44:O44"/>
    <mergeCell ref="E13:H13"/>
    <mergeCell ref="E14:H14"/>
    <mergeCell ref="E15:H15"/>
    <mergeCell ref="E41:H41"/>
    <mergeCell ref="D60:E60"/>
    <mergeCell ref="L58:O58"/>
    <mergeCell ref="E38:H38"/>
    <mergeCell ref="E39:H39"/>
    <mergeCell ref="E40:H40"/>
    <mergeCell ref="E37:H37"/>
    <mergeCell ref="L42:N42"/>
    <mergeCell ref="L60:O60"/>
    <mergeCell ref="L59:O59"/>
    <mergeCell ref="E45:N45"/>
    <mergeCell ref="O45:P45"/>
    <mergeCell ref="E47:N47"/>
    <mergeCell ref="E48:N48"/>
    <mergeCell ref="E46:N46"/>
    <mergeCell ref="L56:O56"/>
    <mergeCell ref="L52:O52"/>
    <mergeCell ref="L53:O53"/>
    <mergeCell ref="E16:H16"/>
    <mergeCell ref="E17:H17"/>
    <mergeCell ref="E18:H18"/>
    <mergeCell ref="L27:P27"/>
    <mergeCell ref="I27:K27"/>
    <mergeCell ref="L33:N33"/>
    <mergeCell ref="L35:O35"/>
    <mergeCell ref="I36:K36"/>
    <mergeCell ref="L36:P36"/>
    <mergeCell ref="E36:H36"/>
    <mergeCell ref="J23:P23"/>
    <mergeCell ref="E25:H25"/>
    <mergeCell ref="S1:AG1"/>
    <mergeCell ref="S2:AG2"/>
    <mergeCell ref="S4:AG4"/>
    <mergeCell ref="T7:T20"/>
    <mergeCell ref="V7:AF7"/>
    <mergeCell ref="U8:U19"/>
    <mergeCell ref="W8:X8"/>
    <mergeCell ref="Y8:AA8"/>
    <mergeCell ref="AB8:AF8"/>
    <mergeCell ref="W9:X9"/>
    <mergeCell ref="W10:X10"/>
    <mergeCell ref="W11:X11"/>
    <mergeCell ref="W12:X12"/>
    <mergeCell ref="W13:X13"/>
    <mergeCell ref="W14:X14"/>
    <mergeCell ref="W15:X15"/>
    <mergeCell ref="W16:X16"/>
    <mergeCell ref="W17:X17"/>
    <mergeCell ref="W18:X18"/>
    <mergeCell ref="V19:AD19"/>
    <mergeCell ref="W20:X20"/>
    <mergeCell ref="Z20:AF20"/>
    <mergeCell ref="T21:T23"/>
    <mergeCell ref="V21:AF21"/>
    <mergeCell ref="V22:AF22"/>
    <mergeCell ref="W23:X23"/>
    <mergeCell ref="T25:U25"/>
    <mergeCell ref="W25:X25"/>
    <mergeCell ref="Z25:AF25"/>
    <mergeCell ref="AB33:AD33"/>
    <mergeCell ref="AB44:AE44"/>
    <mergeCell ref="W27:X27"/>
    <mergeCell ref="Y27:AA27"/>
    <mergeCell ref="AB27:AF27"/>
    <mergeCell ref="W28:X28"/>
    <mergeCell ref="W29:X29"/>
    <mergeCell ref="W30:X30"/>
    <mergeCell ref="W31:X31"/>
    <mergeCell ref="W32:X32"/>
    <mergeCell ref="Z23:AF23"/>
    <mergeCell ref="AB59:AE59"/>
    <mergeCell ref="W45:AD45"/>
    <mergeCell ref="AE45:AF45"/>
    <mergeCell ref="W46:AD46"/>
    <mergeCell ref="W47:AD47"/>
    <mergeCell ref="W48:AD48"/>
    <mergeCell ref="V60:W60"/>
    <mergeCell ref="AB60:AE60"/>
    <mergeCell ref="AB35:AE35"/>
    <mergeCell ref="AB58:AE58"/>
    <mergeCell ref="W36:X36"/>
    <mergeCell ref="Y36:AA36"/>
    <mergeCell ref="AB36:AF36"/>
    <mergeCell ref="W37:X37"/>
    <mergeCell ref="W38:X38"/>
    <mergeCell ref="C21:D21"/>
    <mergeCell ref="C22:D22"/>
    <mergeCell ref="E21:P21"/>
    <mergeCell ref="E22:P22"/>
    <mergeCell ref="E35:G35"/>
    <mergeCell ref="E44:G44"/>
    <mergeCell ref="T61:U61"/>
    <mergeCell ref="W61:X61"/>
    <mergeCell ref="Z61:AF61"/>
    <mergeCell ref="T51:AF51"/>
    <mergeCell ref="AB52:AE52"/>
    <mergeCell ref="AB53:AE53"/>
    <mergeCell ref="T55:AF55"/>
    <mergeCell ref="AB56:AE56"/>
    <mergeCell ref="B27:C35"/>
    <mergeCell ref="B36:C44"/>
    <mergeCell ref="B45:C48"/>
    <mergeCell ref="T27:U35"/>
    <mergeCell ref="T36:U44"/>
    <mergeCell ref="T45:U48"/>
    <mergeCell ref="W39:X39"/>
    <mergeCell ref="W40:X40"/>
    <mergeCell ref="W41:X41"/>
    <mergeCell ref="AB42:AD42"/>
  </mergeCells>
  <phoneticPr fontId="3"/>
  <conditionalFormatting sqref="A1:Q1 I9:I18 O9:O19">
    <cfRule type="expression" dxfId="15" priority="2">
      <formula>INDIRECT(ADDRESS(ROW(),COLUMN()))=TRUNC(INDIRECT(ADDRESS(ROW(),COLUMN())))</formula>
    </cfRule>
  </conditionalFormatting>
  <conditionalFormatting sqref="I28:I32 O28:O33 I37:I41 O37:O42">
    <cfRule type="expression" dxfId="14" priority="1">
      <formula>INDIRECT(ADDRESS(ROW(),COLUMN()))=TRUNC(INDIRECT(ADDRESS(ROW(),COLUMN())))</formula>
    </cfRule>
  </conditionalFormatting>
  <conditionalFormatting sqref="J52:J53">
    <cfRule type="expression" dxfId="13" priority="20">
      <formula>#REF!=TRUE</formula>
    </cfRule>
  </conditionalFormatting>
  <conditionalFormatting sqref="J56">
    <cfRule type="expression" dxfId="12" priority="23">
      <formula>#REF!=TRUE</formula>
    </cfRule>
  </conditionalFormatting>
  <conditionalFormatting sqref="L56">
    <cfRule type="expression" dxfId="11" priority="17">
      <formula>#REF!&lt;&gt;""</formula>
    </cfRule>
  </conditionalFormatting>
  <conditionalFormatting sqref="Z52:Z53">
    <cfRule type="expression" dxfId="10" priority="4">
      <formula>#REF!=TRUE</formula>
    </cfRule>
  </conditionalFormatting>
  <conditionalFormatting sqref="Z56">
    <cfRule type="expression" dxfId="9" priority="5">
      <formula>#REF!=TRUE</formula>
    </cfRule>
  </conditionalFormatting>
  <conditionalFormatting sqref="AB56">
    <cfRule type="expression" dxfId="8" priority="3">
      <formula>#REF!&lt;&gt;""</formula>
    </cfRule>
  </conditionalFormatting>
  <printOptions horizontalCentered="1"/>
  <pageMargins left="0.39370078740157483" right="0.39370078740157483" top="0.19685039370078741" bottom="0.19685039370078741" header="0.31496062992125984" footer="0.31496062992125984"/>
  <pageSetup paperSize="9" scale="59" fitToHeight="0" orientation="portrait" r:id="rId1"/>
  <headerFooter alignWithMargins="0"/>
  <ignoredErrors>
    <ignoredError sqref="I37:I3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2352" r:id="rId4" name="Group Box 16">
              <controlPr defaultSize="0" autoFill="0" autoPict="0">
                <anchor moveWithCells="1">
                  <from>
                    <xdr:col>3</xdr:col>
                    <xdr:colOff>7620</xdr:colOff>
                    <xdr:row>4</xdr:row>
                    <xdr:rowOff>0</xdr:rowOff>
                  </from>
                  <to>
                    <xdr:col>16</xdr:col>
                    <xdr:colOff>243840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56" r:id="rId5" name="Group Box 20">
              <controlPr defaultSize="0" autoFill="0" autoPict="0">
                <anchor moveWithCells="1">
                  <from>
                    <xdr:col>35</xdr:col>
                    <xdr:colOff>0</xdr:colOff>
                    <xdr:row>4</xdr:row>
                    <xdr:rowOff>0</xdr:rowOff>
                  </from>
                  <to>
                    <xdr:col>74</xdr:col>
                    <xdr:colOff>106680</xdr:colOff>
                    <xdr:row>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58" r:id="rId6" name="Group Box 22">
              <controlPr defaultSize="0" autoFill="0" autoPict="0">
                <anchor moveWithCells="1">
                  <from>
                    <xdr:col>21</xdr:col>
                    <xdr:colOff>7620</xdr:colOff>
                    <xdr:row>4</xdr:row>
                    <xdr:rowOff>0</xdr:rowOff>
                  </from>
                  <to>
                    <xdr:col>30</xdr:col>
                    <xdr:colOff>845820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62" r:id="rId7" name="Group Box 26">
              <controlPr defaultSize="0" autoFill="0" autoPict="0">
                <anchor moveWithCells="1">
                  <from>
                    <xdr:col>3</xdr:col>
                    <xdr:colOff>7620</xdr:colOff>
                    <xdr:row>5</xdr:row>
                    <xdr:rowOff>0</xdr:rowOff>
                  </from>
                  <to>
                    <xdr:col>16</xdr:col>
                    <xdr:colOff>274320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63" r:id="rId8" name="Group Box 27">
              <controlPr defaultSize="0" autoFill="0" autoPict="0">
                <anchor moveWithCells="1">
                  <from>
                    <xdr:col>35</xdr:col>
                    <xdr:colOff>0</xdr:colOff>
                    <xdr:row>5</xdr:row>
                    <xdr:rowOff>0</xdr:rowOff>
                  </from>
                  <to>
                    <xdr:col>74</xdr:col>
                    <xdr:colOff>99060</xdr:colOff>
                    <xdr:row>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64" r:id="rId9" name="Group Box 28">
              <controlPr defaultSize="0" autoFill="0" autoPict="0">
                <anchor moveWithCells="1">
                  <from>
                    <xdr:col>21</xdr:col>
                    <xdr:colOff>7620</xdr:colOff>
                    <xdr:row>5</xdr:row>
                    <xdr:rowOff>0</xdr:rowOff>
                  </from>
                  <to>
                    <xdr:col>30</xdr:col>
                    <xdr:colOff>861060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D41AD2A-1F52-410F-B714-D9E9B205A0CE}">
          <x14:formula1>
            <xm:f>形状一覧!$B$2:$B$76</xm:f>
          </x14:formula1>
          <xm:sqref>E28:G32 W28:W32</xm:sqref>
        </x14:dataValidation>
        <x14:dataValidation type="list" allowBlank="1" showInputMessage="1" showErrorMessage="1" xr:uid="{D65E5E35-C40B-450D-BA52-EC6E18F3297E}">
          <x14:formula1>
            <xm:f>形状一覧!$B$77:$B$129</xm:f>
          </x14:formula1>
          <xm:sqref>E37:G41 W37:W41</xm:sqref>
        </x14:dataValidation>
        <x14:dataValidation type="list" allowBlank="1" showInputMessage="1" showErrorMessage="1" xr:uid="{849E2D04-89FD-4AB2-BF65-BA94331B820E}">
          <x14:formula1>
            <xm:f>形状一覧!$B$130:$B$140</xm:f>
          </x14:formula1>
          <xm:sqref>E46:N48 W46:AD48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D4CFB-74FA-4F2A-9FAD-CE9D9A060E37}">
  <sheetPr codeName="Sheet3">
    <tabColor theme="9" tint="0.59999389629810485"/>
    <pageSetUpPr fitToPage="1"/>
  </sheetPr>
  <dimension ref="A1:AH66"/>
  <sheetViews>
    <sheetView showGridLines="0" view="pageBreakPreview" zoomScale="60" zoomScaleNormal="60" workbookViewId="0">
      <selection activeCell="D7" sqref="D7:P7"/>
    </sheetView>
  </sheetViews>
  <sheetFormatPr defaultColWidth="3.109375" defaultRowHeight="13.2" x14ac:dyDescent="0.2"/>
  <cols>
    <col min="1" max="1" width="3.109375" style="131" customWidth="1"/>
    <col min="2" max="2" width="6.88671875" style="131" customWidth="1"/>
    <col min="3" max="3" width="37.109375" style="189" customWidth="1"/>
    <col min="4" max="4" width="7.109375" style="189" customWidth="1"/>
    <col min="5" max="5" width="18.6640625" style="131" customWidth="1"/>
    <col min="6" max="6" width="7.77734375" style="131" customWidth="1"/>
    <col min="7" max="8" width="9.77734375" style="131" customWidth="1"/>
    <col min="9" max="9" width="13.109375" style="131" customWidth="1"/>
    <col min="10" max="11" width="5.5546875" style="131" customWidth="1"/>
    <col min="12" max="12" width="10.77734375" style="131" customWidth="1"/>
    <col min="13" max="14" width="5.5546875" style="131" customWidth="1"/>
    <col min="15" max="15" width="13.109375" style="190" customWidth="1"/>
    <col min="16" max="16" width="5.5546875" style="189" customWidth="1"/>
    <col min="17" max="17" width="3.109375" style="131"/>
    <col min="18" max="18" width="8" style="189" customWidth="1"/>
    <col min="19" max="19" width="3.109375" style="131"/>
    <col min="20" max="20" width="6.88671875" style="131" customWidth="1"/>
    <col min="21" max="21" width="37.109375" style="189" customWidth="1"/>
    <col min="22" max="22" width="7.109375" style="189" customWidth="1"/>
    <col min="23" max="23" width="36.77734375" style="131" customWidth="1"/>
    <col min="24" max="24" width="20.77734375" style="131" customWidth="1"/>
    <col min="25" max="25" width="13.109375" style="131" customWidth="1"/>
    <col min="26" max="27" width="5.5546875" style="131" customWidth="1"/>
    <col min="28" max="28" width="10.77734375" style="131" customWidth="1"/>
    <col min="29" max="30" width="5.5546875" style="131" customWidth="1"/>
    <col min="31" max="31" width="13.109375" style="190" customWidth="1"/>
    <col min="32" max="32" width="5.5546875" style="189" customWidth="1"/>
    <col min="33" max="33" width="3.109375" style="131"/>
    <col min="34" max="34" width="7.6640625" style="131" customWidth="1"/>
    <col min="35" max="16384" width="3.109375" style="131"/>
  </cols>
  <sheetData>
    <row r="1" spans="1:34" ht="21" customHeight="1" x14ac:dyDescent="0.2">
      <c r="A1" s="1407" t="str">
        <f>IF('設置概要書 '!D4&lt;&gt;"", "申請者： "&amp;'設置概要書 '!D4,"")</f>
        <v/>
      </c>
      <c r="B1" s="1407"/>
      <c r="C1" s="1407"/>
      <c r="D1" s="1407"/>
      <c r="E1" s="1407"/>
      <c r="F1" s="1407"/>
      <c r="G1" s="1407"/>
      <c r="H1" s="1407"/>
      <c r="I1" s="1407"/>
      <c r="J1" s="1407"/>
      <c r="K1" s="1407"/>
      <c r="L1" s="1407"/>
      <c r="M1" s="1407"/>
      <c r="N1" s="1407"/>
      <c r="O1" s="1407"/>
      <c r="P1" s="1407"/>
      <c r="Q1" s="1407"/>
      <c r="R1" s="193"/>
      <c r="S1" s="1407" t="e">
        <f>IF('設置概要書 '!#REF!&lt;&gt;"", "申請者： "&amp;'設置概要書 '!#REF!,"")</f>
        <v>#REF!</v>
      </c>
      <c r="T1" s="1407"/>
      <c r="U1" s="1407"/>
      <c r="V1" s="1407"/>
      <c r="W1" s="1407"/>
      <c r="X1" s="1407"/>
      <c r="Y1" s="1407"/>
      <c r="Z1" s="1407"/>
      <c r="AA1" s="1407"/>
      <c r="AB1" s="1407"/>
      <c r="AC1" s="1407"/>
      <c r="AD1" s="1407"/>
      <c r="AE1" s="1407"/>
      <c r="AF1" s="1407"/>
      <c r="AG1" s="1407"/>
      <c r="AH1" s="130"/>
    </row>
    <row r="2" spans="1:34" s="133" customFormat="1" ht="26.4" x14ac:dyDescent="0.2">
      <c r="A2" s="1485" t="s">
        <v>334</v>
      </c>
      <c r="B2" s="1485"/>
      <c r="C2" s="1485"/>
      <c r="D2" s="1485"/>
      <c r="E2" s="1485"/>
      <c r="F2" s="1485"/>
      <c r="G2" s="1485"/>
      <c r="H2" s="1485"/>
      <c r="I2" s="1485"/>
      <c r="J2" s="1485"/>
      <c r="K2" s="1485"/>
      <c r="L2" s="1485"/>
      <c r="M2" s="1485"/>
      <c r="N2" s="1485"/>
      <c r="O2" s="1485"/>
      <c r="P2" s="1485"/>
      <c r="Q2" s="1485"/>
      <c r="R2" s="194"/>
      <c r="S2" s="1485" t="s">
        <v>334</v>
      </c>
      <c r="T2" s="1485"/>
      <c r="U2" s="1485"/>
      <c r="V2" s="1485"/>
      <c r="W2" s="1485"/>
      <c r="X2" s="1485"/>
      <c r="Y2" s="1485"/>
      <c r="Z2" s="1485"/>
      <c r="AA2" s="1485"/>
      <c r="AB2" s="1485"/>
      <c r="AC2" s="1485"/>
      <c r="AD2" s="1485"/>
      <c r="AE2" s="1485"/>
      <c r="AF2" s="1485"/>
      <c r="AG2" s="1485"/>
      <c r="AH2" s="194"/>
    </row>
    <row r="3" spans="1:34" s="133" customFormat="1" ht="26.4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19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194"/>
    </row>
    <row r="4" spans="1:34" s="133" customFormat="1" ht="54" customHeight="1" x14ac:dyDescent="0.2">
      <c r="A4" s="1409" t="s">
        <v>233</v>
      </c>
      <c r="B4" s="1409"/>
      <c r="C4" s="1409"/>
      <c r="D4" s="1409"/>
      <c r="E4" s="1409"/>
      <c r="F4" s="1409"/>
      <c r="G4" s="1409"/>
      <c r="H4" s="1409"/>
      <c r="I4" s="1409"/>
      <c r="J4" s="1409"/>
      <c r="K4" s="1409"/>
      <c r="L4" s="1409"/>
      <c r="M4" s="1409"/>
      <c r="N4" s="1409"/>
      <c r="O4" s="1409"/>
      <c r="P4" s="1409"/>
      <c r="Q4" s="1409"/>
      <c r="R4" s="194"/>
      <c r="S4" s="1409" t="s">
        <v>233</v>
      </c>
      <c r="T4" s="1409"/>
      <c r="U4" s="1409"/>
      <c r="V4" s="1409"/>
      <c r="W4" s="1409"/>
      <c r="X4" s="1409"/>
      <c r="Y4" s="1409"/>
      <c r="Z4" s="1409"/>
      <c r="AA4" s="1409"/>
      <c r="AB4" s="1409"/>
      <c r="AC4" s="1409"/>
      <c r="AD4" s="1409"/>
      <c r="AE4" s="1409"/>
      <c r="AF4" s="1409"/>
      <c r="AG4" s="1409"/>
      <c r="AH4" s="194"/>
    </row>
    <row r="5" spans="1:34" ht="25.05" customHeight="1" x14ac:dyDescent="0.55000000000000004">
      <c r="A5" s="26"/>
      <c r="B5" s="195" t="s">
        <v>413</v>
      </c>
      <c r="C5" s="26"/>
      <c r="D5" s="23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35"/>
      <c r="Q5" s="26"/>
      <c r="R5" s="196"/>
      <c r="S5" s="26"/>
      <c r="T5" s="195" t="s">
        <v>413</v>
      </c>
      <c r="U5" s="26"/>
      <c r="V5" s="23"/>
      <c r="W5" s="24"/>
      <c r="X5" s="24"/>
      <c r="Y5" s="24"/>
      <c r="Z5" s="24"/>
      <c r="AA5" s="24"/>
      <c r="AB5" s="24"/>
      <c r="AC5" s="24"/>
      <c r="AD5" s="24"/>
      <c r="AE5" s="25"/>
      <c r="AF5" s="135"/>
      <c r="AG5" s="26"/>
      <c r="AH5" s="197"/>
    </row>
    <row r="6" spans="1:34" ht="23.4" customHeight="1" thickBot="1" x14ac:dyDescent="0.6">
      <c r="A6" s="26"/>
      <c r="B6" s="195"/>
      <c r="C6" s="355" t="s">
        <v>412</v>
      </c>
      <c r="D6" s="356"/>
      <c r="E6" s="357"/>
      <c r="F6" s="357"/>
      <c r="G6" s="357"/>
      <c r="H6" s="357"/>
      <c r="I6" s="24"/>
      <c r="J6" s="24"/>
      <c r="K6" s="24"/>
      <c r="L6" s="24"/>
      <c r="M6" s="24"/>
      <c r="N6" s="24"/>
      <c r="O6" s="25"/>
      <c r="P6" s="135" t="s">
        <v>30</v>
      </c>
      <c r="Q6" s="26"/>
      <c r="R6" s="196"/>
      <c r="S6" s="26"/>
      <c r="T6" s="195"/>
      <c r="U6" s="26" t="s">
        <v>412</v>
      </c>
      <c r="V6" s="23"/>
      <c r="W6" s="24"/>
      <c r="X6" s="24"/>
      <c r="Y6" s="24"/>
      <c r="Z6" s="24"/>
      <c r="AA6" s="24"/>
      <c r="AB6" s="24"/>
      <c r="AC6" s="24"/>
      <c r="AD6" s="24"/>
      <c r="AE6" s="25"/>
      <c r="AF6" s="135" t="s">
        <v>30</v>
      </c>
      <c r="AG6" s="26"/>
      <c r="AH6" s="197"/>
    </row>
    <row r="7" spans="1:34" s="138" customFormat="1" ht="31.05" customHeight="1" thickBot="1" x14ac:dyDescent="0.25">
      <c r="A7" s="49"/>
      <c r="B7" s="1072" t="s">
        <v>18</v>
      </c>
      <c r="C7" s="288" t="s">
        <v>9</v>
      </c>
      <c r="D7" s="1454"/>
      <c r="E7" s="1455"/>
      <c r="F7" s="1455"/>
      <c r="G7" s="1455"/>
      <c r="H7" s="1455"/>
      <c r="I7" s="1455"/>
      <c r="J7" s="1455"/>
      <c r="K7" s="1455"/>
      <c r="L7" s="1455"/>
      <c r="M7" s="1455"/>
      <c r="N7" s="1455"/>
      <c r="O7" s="1455"/>
      <c r="P7" s="1456"/>
      <c r="Q7" s="49"/>
      <c r="R7" s="198"/>
      <c r="S7" s="49"/>
      <c r="T7" s="1410" t="s">
        <v>18</v>
      </c>
      <c r="U7" s="94" t="s">
        <v>9</v>
      </c>
      <c r="V7" s="1486"/>
      <c r="W7" s="1475"/>
      <c r="X7" s="1475"/>
      <c r="Y7" s="1475"/>
      <c r="Z7" s="1475"/>
      <c r="AA7" s="1475"/>
      <c r="AB7" s="1475"/>
      <c r="AC7" s="1475"/>
      <c r="AD7" s="1475"/>
      <c r="AE7" s="1475"/>
      <c r="AF7" s="1476"/>
      <c r="AG7" s="49"/>
      <c r="AH7" s="199"/>
    </row>
    <row r="8" spans="1:34" s="138" customFormat="1" ht="31.05" customHeight="1" thickBot="1" x14ac:dyDescent="0.25">
      <c r="A8" s="49"/>
      <c r="B8" s="1073"/>
      <c r="C8" s="1074" t="s">
        <v>388</v>
      </c>
      <c r="D8" s="157" t="s">
        <v>17</v>
      </c>
      <c r="E8" s="801" t="s">
        <v>8</v>
      </c>
      <c r="F8" s="1077"/>
      <c r="G8" s="1077"/>
      <c r="H8" s="1078"/>
      <c r="I8" s="801" t="s">
        <v>16</v>
      </c>
      <c r="J8" s="1163"/>
      <c r="K8" s="1164"/>
      <c r="L8" s="801" t="s">
        <v>15</v>
      </c>
      <c r="M8" s="1163"/>
      <c r="N8" s="1163"/>
      <c r="O8" s="1163"/>
      <c r="P8" s="1165"/>
      <c r="Q8" s="49"/>
      <c r="R8" s="198"/>
      <c r="S8" s="49"/>
      <c r="T8" s="1411"/>
      <c r="U8" s="1074" t="s">
        <v>388</v>
      </c>
      <c r="V8" s="95" t="s">
        <v>17</v>
      </c>
      <c r="W8" s="1048" t="s">
        <v>8</v>
      </c>
      <c r="X8" s="1050"/>
      <c r="Y8" s="1048" t="s">
        <v>16</v>
      </c>
      <c r="Z8" s="1049"/>
      <c r="AA8" s="1050"/>
      <c r="AB8" s="1048" t="s">
        <v>15</v>
      </c>
      <c r="AC8" s="1049"/>
      <c r="AD8" s="1049"/>
      <c r="AE8" s="1049"/>
      <c r="AF8" s="1050"/>
      <c r="AG8" s="49"/>
      <c r="AH8" s="199"/>
    </row>
    <row r="9" spans="1:34" s="138" customFormat="1" ht="31.05" customHeight="1" x14ac:dyDescent="0.2">
      <c r="A9" s="49"/>
      <c r="B9" s="1073"/>
      <c r="C9" s="1075"/>
      <c r="D9" s="98">
        <v>1</v>
      </c>
      <c r="E9" s="1091"/>
      <c r="F9" s="1092"/>
      <c r="G9" s="1092"/>
      <c r="H9" s="1093"/>
      <c r="I9" s="387"/>
      <c r="J9" s="96" t="s">
        <v>14</v>
      </c>
      <c r="K9" s="225" t="s">
        <v>13</v>
      </c>
      <c r="L9" s="321"/>
      <c r="M9" s="100" t="s">
        <v>12</v>
      </c>
      <c r="N9" s="99" t="s">
        <v>11</v>
      </c>
      <c r="O9" s="383" t="str">
        <f>IF(AND(ISNUMBER(I9)*1,ISNUMBER(L9)*1),I9*L9,"")</f>
        <v/>
      </c>
      <c r="P9" s="277" t="s">
        <v>10</v>
      </c>
      <c r="Q9" s="49"/>
      <c r="R9" s="198"/>
      <c r="S9" s="49"/>
      <c r="T9" s="1411"/>
      <c r="U9" s="1075"/>
      <c r="V9" s="98">
        <v>1</v>
      </c>
      <c r="W9" s="1416"/>
      <c r="X9" s="1417"/>
      <c r="Y9" s="127"/>
      <c r="Z9" s="96" t="s">
        <v>14</v>
      </c>
      <c r="AA9" s="99" t="s">
        <v>13</v>
      </c>
      <c r="AB9" s="140"/>
      <c r="AC9" s="100" t="s">
        <v>12</v>
      </c>
      <c r="AD9" s="99" t="s">
        <v>11</v>
      </c>
      <c r="AE9" s="112" t="str">
        <f>IF(AND(ISNUMBER(Y9)*1,ISNUMBER(AB9)*1),Y9*AB9,"")</f>
        <v/>
      </c>
      <c r="AF9" s="97" t="s">
        <v>10</v>
      </c>
      <c r="AG9" s="49"/>
      <c r="AH9" s="199"/>
    </row>
    <row r="10" spans="1:34" s="138" customFormat="1" ht="31.05" customHeight="1" x14ac:dyDescent="0.2">
      <c r="A10" s="49"/>
      <c r="B10" s="1073"/>
      <c r="C10" s="1075"/>
      <c r="D10" s="98">
        <v>2</v>
      </c>
      <c r="E10" s="1081"/>
      <c r="F10" s="1082"/>
      <c r="G10" s="1082"/>
      <c r="H10" s="1083"/>
      <c r="I10" s="388"/>
      <c r="J10" s="96" t="s">
        <v>14</v>
      </c>
      <c r="K10" s="225" t="s">
        <v>13</v>
      </c>
      <c r="L10" s="322"/>
      <c r="M10" s="100" t="s">
        <v>12</v>
      </c>
      <c r="N10" s="99" t="s">
        <v>11</v>
      </c>
      <c r="O10" s="383" t="str">
        <f t="shared" ref="O10:O13" si="0">IF(AND(ISNUMBER(I10)*1,ISNUMBER(L10)*1),I10*L10,"")</f>
        <v/>
      </c>
      <c r="P10" s="277" t="s">
        <v>10</v>
      </c>
      <c r="Q10" s="49"/>
      <c r="R10" s="198"/>
      <c r="S10" s="49"/>
      <c r="T10" s="1411"/>
      <c r="U10" s="1075"/>
      <c r="V10" s="98">
        <v>2</v>
      </c>
      <c r="W10" s="1416"/>
      <c r="X10" s="1417"/>
      <c r="Y10" s="127"/>
      <c r="Z10" s="96" t="s">
        <v>14</v>
      </c>
      <c r="AA10" s="99" t="s">
        <v>13</v>
      </c>
      <c r="AB10" s="140"/>
      <c r="AC10" s="100" t="s">
        <v>12</v>
      </c>
      <c r="AD10" s="99" t="s">
        <v>11</v>
      </c>
      <c r="AE10" s="112" t="str">
        <f t="shared" ref="AE10:AE13" si="1">IF(AND(ISNUMBER(Y10)*1,ISNUMBER(AB10)*1),Y10*AB10,"")</f>
        <v/>
      </c>
      <c r="AF10" s="97" t="s">
        <v>10</v>
      </c>
      <c r="AG10" s="49"/>
      <c r="AH10" s="199"/>
    </row>
    <row r="11" spans="1:34" s="138" customFormat="1" ht="31.05" customHeight="1" x14ac:dyDescent="0.2">
      <c r="A11" s="49"/>
      <c r="B11" s="1073"/>
      <c r="C11" s="1075"/>
      <c r="D11" s="98">
        <v>3</v>
      </c>
      <c r="E11" s="1081"/>
      <c r="F11" s="1082"/>
      <c r="G11" s="1082"/>
      <c r="H11" s="1083"/>
      <c r="I11" s="388"/>
      <c r="J11" s="96" t="s">
        <v>14</v>
      </c>
      <c r="K11" s="225" t="s">
        <v>13</v>
      </c>
      <c r="L11" s="322"/>
      <c r="M11" s="100" t="s">
        <v>12</v>
      </c>
      <c r="N11" s="99" t="s">
        <v>11</v>
      </c>
      <c r="O11" s="383" t="str">
        <f t="shared" si="0"/>
        <v/>
      </c>
      <c r="P11" s="277" t="s">
        <v>10</v>
      </c>
      <c r="Q11" s="49"/>
      <c r="R11" s="198"/>
      <c r="S11" s="49"/>
      <c r="T11" s="1411"/>
      <c r="U11" s="1075"/>
      <c r="V11" s="98">
        <v>3</v>
      </c>
      <c r="W11" s="1416"/>
      <c r="X11" s="1417"/>
      <c r="Y11" s="127"/>
      <c r="Z11" s="96" t="s">
        <v>14</v>
      </c>
      <c r="AA11" s="99" t="s">
        <v>13</v>
      </c>
      <c r="AB11" s="140"/>
      <c r="AC11" s="100" t="s">
        <v>12</v>
      </c>
      <c r="AD11" s="99" t="s">
        <v>11</v>
      </c>
      <c r="AE11" s="112" t="str">
        <f t="shared" si="1"/>
        <v/>
      </c>
      <c r="AF11" s="97" t="s">
        <v>10</v>
      </c>
      <c r="AG11" s="49"/>
      <c r="AH11" s="199"/>
    </row>
    <row r="12" spans="1:34" s="138" customFormat="1" ht="31.05" customHeight="1" x14ac:dyDescent="0.2">
      <c r="A12" s="49"/>
      <c r="B12" s="1073"/>
      <c r="C12" s="1075"/>
      <c r="D12" s="98">
        <v>4</v>
      </c>
      <c r="E12" s="1081"/>
      <c r="F12" s="1082"/>
      <c r="G12" s="1082"/>
      <c r="H12" s="1083"/>
      <c r="I12" s="388"/>
      <c r="J12" s="96" t="s">
        <v>14</v>
      </c>
      <c r="K12" s="225" t="s">
        <v>13</v>
      </c>
      <c r="L12" s="322"/>
      <c r="M12" s="100" t="s">
        <v>12</v>
      </c>
      <c r="N12" s="99" t="s">
        <v>11</v>
      </c>
      <c r="O12" s="383" t="str">
        <f t="shared" si="0"/>
        <v/>
      </c>
      <c r="P12" s="277" t="s">
        <v>10</v>
      </c>
      <c r="Q12" s="49"/>
      <c r="R12" s="198"/>
      <c r="S12" s="49"/>
      <c r="T12" s="1411"/>
      <c r="U12" s="1075"/>
      <c r="V12" s="98">
        <v>4</v>
      </c>
      <c r="W12" s="1416"/>
      <c r="X12" s="1417"/>
      <c r="Y12" s="127"/>
      <c r="Z12" s="96" t="s">
        <v>14</v>
      </c>
      <c r="AA12" s="99" t="s">
        <v>13</v>
      </c>
      <c r="AB12" s="140"/>
      <c r="AC12" s="100" t="s">
        <v>12</v>
      </c>
      <c r="AD12" s="99" t="s">
        <v>11</v>
      </c>
      <c r="AE12" s="112" t="str">
        <f t="shared" si="1"/>
        <v/>
      </c>
      <c r="AF12" s="97" t="s">
        <v>10</v>
      </c>
      <c r="AG12" s="49"/>
      <c r="AH12" s="199"/>
    </row>
    <row r="13" spans="1:34" s="138" customFormat="1" ht="31.05" customHeight="1" x14ac:dyDescent="0.2">
      <c r="A13" s="49"/>
      <c r="B13" s="1073"/>
      <c r="C13" s="1075"/>
      <c r="D13" s="98">
        <v>5</v>
      </c>
      <c r="E13" s="1081"/>
      <c r="F13" s="1082"/>
      <c r="G13" s="1082"/>
      <c r="H13" s="1083"/>
      <c r="I13" s="388"/>
      <c r="J13" s="96" t="s">
        <v>14</v>
      </c>
      <c r="K13" s="225" t="s">
        <v>13</v>
      </c>
      <c r="L13" s="322"/>
      <c r="M13" s="100" t="s">
        <v>12</v>
      </c>
      <c r="N13" s="99" t="s">
        <v>11</v>
      </c>
      <c r="O13" s="383" t="str">
        <f t="shared" si="0"/>
        <v/>
      </c>
      <c r="P13" s="277" t="s">
        <v>10</v>
      </c>
      <c r="Q13" s="49"/>
      <c r="R13" s="198"/>
      <c r="S13" s="49"/>
      <c r="T13" s="1411"/>
      <c r="U13" s="1075"/>
      <c r="V13" s="98">
        <v>5</v>
      </c>
      <c r="W13" s="1416"/>
      <c r="X13" s="1417"/>
      <c r="Y13" s="127"/>
      <c r="Z13" s="96" t="s">
        <v>14</v>
      </c>
      <c r="AA13" s="99" t="s">
        <v>13</v>
      </c>
      <c r="AB13" s="140"/>
      <c r="AC13" s="100" t="s">
        <v>12</v>
      </c>
      <c r="AD13" s="99" t="s">
        <v>11</v>
      </c>
      <c r="AE13" s="112" t="str">
        <f t="shared" si="1"/>
        <v/>
      </c>
      <c r="AF13" s="97" t="s">
        <v>10</v>
      </c>
      <c r="AG13" s="49"/>
      <c r="AH13" s="199"/>
    </row>
    <row r="14" spans="1:34" s="138" customFormat="1" ht="31.05" customHeight="1" x14ac:dyDescent="0.2">
      <c r="A14" s="49"/>
      <c r="B14" s="1073"/>
      <c r="C14" s="1075"/>
      <c r="D14" s="98">
        <v>6</v>
      </c>
      <c r="E14" s="1081"/>
      <c r="F14" s="1082"/>
      <c r="G14" s="1082"/>
      <c r="H14" s="1083"/>
      <c r="I14" s="388"/>
      <c r="J14" s="96" t="s">
        <v>14</v>
      </c>
      <c r="K14" s="225" t="s">
        <v>13</v>
      </c>
      <c r="L14" s="322"/>
      <c r="M14" s="100" t="s">
        <v>12</v>
      </c>
      <c r="N14" s="99" t="s">
        <v>11</v>
      </c>
      <c r="O14" s="383" t="str">
        <f>IF(AND(ISNUMBER(I14)*1,ISNUMBER(L14)*1),I14*L14,"")</f>
        <v/>
      </c>
      <c r="P14" s="277" t="s">
        <v>10</v>
      </c>
      <c r="Q14" s="49"/>
      <c r="R14" s="198"/>
      <c r="S14" s="49"/>
      <c r="T14" s="1411"/>
      <c r="U14" s="1075"/>
      <c r="V14" s="98">
        <v>6</v>
      </c>
      <c r="W14" s="1416"/>
      <c r="X14" s="1417"/>
      <c r="Y14" s="127"/>
      <c r="Z14" s="96" t="s">
        <v>14</v>
      </c>
      <c r="AA14" s="99" t="s">
        <v>13</v>
      </c>
      <c r="AB14" s="140"/>
      <c r="AC14" s="100" t="s">
        <v>12</v>
      </c>
      <c r="AD14" s="99" t="s">
        <v>11</v>
      </c>
      <c r="AE14" s="112" t="str">
        <f>IF(AND(ISNUMBER(Y14)*1,ISNUMBER(AB14)*1),Y14*AB14,"")</f>
        <v/>
      </c>
      <c r="AF14" s="97" t="s">
        <v>10</v>
      </c>
      <c r="AG14" s="49"/>
      <c r="AH14" s="199"/>
    </row>
    <row r="15" spans="1:34" s="138" customFormat="1" ht="31.05" customHeight="1" x14ac:dyDescent="0.2">
      <c r="A15" s="49"/>
      <c r="B15" s="1073"/>
      <c r="C15" s="1075"/>
      <c r="D15" s="98">
        <v>7</v>
      </c>
      <c r="E15" s="1081"/>
      <c r="F15" s="1082"/>
      <c r="G15" s="1082"/>
      <c r="H15" s="1083"/>
      <c r="I15" s="388"/>
      <c r="J15" s="96" t="s">
        <v>14</v>
      </c>
      <c r="K15" s="225" t="s">
        <v>13</v>
      </c>
      <c r="L15" s="322"/>
      <c r="M15" s="100" t="s">
        <v>12</v>
      </c>
      <c r="N15" s="99" t="s">
        <v>11</v>
      </c>
      <c r="O15" s="383" t="str">
        <f>IF(AND(ISNUMBER(I15)*1,ISNUMBER(L15)*1),I15*L15,"")</f>
        <v/>
      </c>
      <c r="P15" s="277" t="s">
        <v>10</v>
      </c>
      <c r="Q15" s="49"/>
      <c r="R15" s="198"/>
      <c r="S15" s="49"/>
      <c r="T15" s="1411"/>
      <c r="U15" s="1075"/>
      <c r="V15" s="98">
        <v>7</v>
      </c>
      <c r="W15" s="1416"/>
      <c r="X15" s="1417"/>
      <c r="Y15" s="127"/>
      <c r="Z15" s="96" t="s">
        <v>14</v>
      </c>
      <c r="AA15" s="99" t="s">
        <v>13</v>
      </c>
      <c r="AB15" s="140"/>
      <c r="AC15" s="100" t="s">
        <v>12</v>
      </c>
      <c r="AD15" s="99" t="s">
        <v>11</v>
      </c>
      <c r="AE15" s="112" t="str">
        <f>IF(AND(ISNUMBER(Y15)*1,ISNUMBER(AB15)*1),Y15*AB15,"")</f>
        <v/>
      </c>
      <c r="AF15" s="97" t="s">
        <v>10</v>
      </c>
      <c r="AG15" s="49"/>
      <c r="AH15" s="199"/>
    </row>
    <row r="16" spans="1:34" s="138" customFormat="1" ht="31.05" customHeight="1" x14ac:dyDescent="0.2">
      <c r="A16" s="49"/>
      <c r="B16" s="1073"/>
      <c r="C16" s="1075"/>
      <c r="D16" s="98">
        <v>8</v>
      </c>
      <c r="E16" s="1081"/>
      <c r="F16" s="1082"/>
      <c r="G16" s="1082"/>
      <c r="H16" s="1083"/>
      <c r="I16" s="388"/>
      <c r="J16" s="96" t="s">
        <v>14</v>
      </c>
      <c r="K16" s="225" t="s">
        <v>13</v>
      </c>
      <c r="L16" s="322"/>
      <c r="M16" s="100" t="s">
        <v>12</v>
      </c>
      <c r="N16" s="99" t="s">
        <v>11</v>
      </c>
      <c r="O16" s="383" t="str">
        <f t="shared" ref="O16:O18" si="2">IF(AND(ISNUMBER(I16)*1,ISNUMBER(L16)*1),I16*L16,"")</f>
        <v/>
      </c>
      <c r="P16" s="277" t="s">
        <v>10</v>
      </c>
      <c r="Q16" s="49"/>
      <c r="R16" s="198"/>
      <c r="S16" s="49"/>
      <c r="T16" s="1411"/>
      <c r="U16" s="1075"/>
      <c r="V16" s="98">
        <v>8</v>
      </c>
      <c r="W16" s="1416"/>
      <c r="X16" s="1417"/>
      <c r="Y16" s="127"/>
      <c r="Z16" s="96" t="s">
        <v>14</v>
      </c>
      <c r="AA16" s="99" t="s">
        <v>13</v>
      </c>
      <c r="AB16" s="140"/>
      <c r="AC16" s="100" t="s">
        <v>12</v>
      </c>
      <c r="AD16" s="99" t="s">
        <v>11</v>
      </c>
      <c r="AE16" s="112" t="str">
        <f t="shared" ref="AE16:AE18" si="3">IF(AND(ISNUMBER(Y16)*1,ISNUMBER(AB16)*1),Y16*AB16,"")</f>
        <v/>
      </c>
      <c r="AF16" s="97" t="s">
        <v>10</v>
      </c>
      <c r="AG16" s="49"/>
      <c r="AH16" s="199"/>
    </row>
    <row r="17" spans="1:34" s="138" customFormat="1" ht="31.05" customHeight="1" x14ac:dyDescent="0.2">
      <c r="A17" s="49"/>
      <c r="B17" s="1073"/>
      <c r="C17" s="1075"/>
      <c r="D17" s="98">
        <v>9</v>
      </c>
      <c r="E17" s="1081"/>
      <c r="F17" s="1082"/>
      <c r="G17" s="1082"/>
      <c r="H17" s="1083"/>
      <c r="I17" s="388"/>
      <c r="J17" s="96" t="s">
        <v>14</v>
      </c>
      <c r="K17" s="225" t="s">
        <v>13</v>
      </c>
      <c r="L17" s="322"/>
      <c r="M17" s="100" t="s">
        <v>12</v>
      </c>
      <c r="N17" s="99" t="s">
        <v>11</v>
      </c>
      <c r="O17" s="383" t="str">
        <f t="shared" si="2"/>
        <v/>
      </c>
      <c r="P17" s="277" t="s">
        <v>10</v>
      </c>
      <c r="Q17" s="49"/>
      <c r="R17" s="198"/>
      <c r="S17" s="49"/>
      <c r="T17" s="1411"/>
      <c r="U17" s="1075"/>
      <c r="V17" s="98">
        <v>9</v>
      </c>
      <c r="W17" s="1416"/>
      <c r="X17" s="1417"/>
      <c r="Y17" s="127"/>
      <c r="Z17" s="96" t="s">
        <v>14</v>
      </c>
      <c r="AA17" s="99" t="s">
        <v>13</v>
      </c>
      <c r="AB17" s="140"/>
      <c r="AC17" s="100" t="s">
        <v>12</v>
      </c>
      <c r="AD17" s="99" t="s">
        <v>11</v>
      </c>
      <c r="AE17" s="112" t="str">
        <f t="shared" si="3"/>
        <v/>
      </c>
      <c r="AF17" s="97" t="s">
        <v>10</v>
      </c>
      <c r="AG17" s="49"/>
      <c r="AH17" s="199"/>
    </row>
    <row r="18" spans="1:34" s="138" customFormat="1" ht="31.05" customHeight="1" thickBot="1" x14ac:dyDescent="0.25">
      <c r="A18" s="49"/>
      <c r="B18" s="1073"/>
      <c r="C18" s="1075"/>
      <c r="D18" s="98">
        <v>10</v>
      </c>
      <c r="E18" s="1084"/>
      <c r="F18" s="1085"/>
      <c r="G18" s="1085"/>
      <c r="H18" s="1086"/>
      <c r="I18" s="389"/>
      <c r="J18" s="96" t="s">
        <v>14</v>
      </c>
      <c r="K18" s="225" t="s">
        <v>13</v>
      </c>
      <c r="L18" s="323"/>
      <c r="M18" s="100" t="s">
        <v>12</v>
      </c>
      <c r="N18" s="99" t="s">
        <v>11</v>
      </c>
      <c r="O18" s="383" t="str">
        <f t="shared" si="2"/>
        <v/>
      </c>
      <c r="P18" s="277" t="s">
        <v>10</v>
      </c>
      <c r="Q18" s="49"/>
      <c r="R18" s="198"/>
      <c r="S18" s="49"/>
      <c r="T18" s="1411"/>
      <c r="U18" s="1075"/>
      <c r="V18" s="98">
        <v>10</v>
      </c>
      <c r="W18" s="1416"/>
      <c r="X18" s="1417"/>
      <c r="Y18" s="127"/>
      <c r="Z18" s="96" t="s">
        <v>14</v>
      </c>
      <c r="AA18" s="99" t="s">
        <v>13</v>
      </c>
      <c r="AB18" s="140"/>
      <c r="AC18" s="100" t="s">
        <v>12</v>
      </c>
      <c r="AD18" s="99" t="s">
        <v>11</v>
      </c>
      <c r="AE18" s="112" t="str">
        <f t="shared" si="3"/>
        <v/>
      </c>
      <c r="AF18" s="97" t="s">
        <v>10</v>
      </c>
      <c r="AG18" s="49"/>
      <c r="AH18" s="199"/>
    </row>
    <row r="19" spans="1:34" s="138" customFormat="1" ht="31.05" customHeight="1" thickBot="1" x14ac:dyDescent="0.25">
      <c r="A19" s="49"/>
      <c r="B19" s="1073"/>
      <c r="C19" s="1076"/>
      <c r="D19" s="1418" t="s">
        <v>285</v>
      </c>
      <c r="E19" s="1033"/>
      <c r="F19" s="1033"/>
      <c r="G19" s="1033"/>
      <c r="H19" s="1033"/>
      <c r="I19" s="1033"/>
      <c r="J19" s="1034"/>
      <c r="K19" s="1034"/>
      <c r="L19" s="1033"/>
      <c r="M19" s="1034"/>
      <c r="N19" s="1035"/>
      <c r="O19" s="390" t="str">
        <f>IF(SUM(O9:O18)&lt;&gt;0,SUM(O9:O18),"")</f>
        <v/>
      </c>
      <c r="P19" s="278" t="s">
        <v>10</v>
      </c>
      <c r="Q19" s="49"/>
      <c r="R19" s="198"/>
      <c r="S19" s="49"/>
      <c r="T19" s="1411"/>
      <c r="U19" s="1076"/>
      <c r="V19" s="1418" t="s">
        <v>285</v>
      </c>
      <c r="W19" s="1034"/>
      <c r="X19" s="1034"/>
      <c r="Y19" s="1034"/>
      <c r="Z19" s="1034"/>
      <c r="AA19" s="1034"/>
      <c r="AB19" s="1034"/>
      <c r="AC19" s="1034"/>
      <c r="AD19" s="1035"/>
      <c r="AE19" s="143" t="str">
        <f>IF(SUM(AE9:AE13)&lt;&gt;0,SUM(AE9:AE13),"")</f>
        <v/>
      </c>
      <c r="AF19" s="101" t="s">
        <v>10</v>
      </c>
      <c r="AG19" s="49"/>
      <c r="AH19" s="199"/>
    </row>
    <row r="20" spans="1:34" s="138" customFormat="1" ht="31.05" customHeight="1" thickBot="1" x14ac:dyDescent="0.25">
      <c r="A20" s="49"/>
      <c r="B20" s="1457"/>
      <c r="C20" s="107" t="s">
        <v>19</v>
      </c>
      <c r="D20" s="326" t="s">
        <v>47</v>
      </c>
      <c r="E20" s="1121" t="str">
        <f>IF(O19&lt;&gt;"",O19/1000,"")</f>
        <v/>
      </c>
      <c r="F20" s="1122"/>
      <c r="G20" s="1122"/>
      <c r="H20" s="1122"/>
      <c r="I20" s="226" t="s">
        <v>0</v>
      </c>
      <c r="J20" s="1447" t="s">
        <v>23</v>
      </c>
      <c r="K20" s="1447"/>
      <c r="L20" s="1447"/>
      <c r="M20" s="1447"/>
      <c r="N20" s="1447"/>
      <c r="O20" s="1447"/>
      <c r="P20" s="1508"/>
      <c r="Q20" s="49"/>
      <c r="R20" s="198"/>
      <c r="S20" s="49"/>
      <c r="T20" s="1412"/>
      <c r="U20" s="102" t="s">
        <v>19</v>
      </c>
      <c r="V20" s="145" t="s">
        <v>287</v>
      </c>
      <c r="W20" s="104" t="str">
        <f>IF(AE19&lt;&gt;"",AE19/1000,"")</f>
        <v/>
      </c>
      <c r="X20" s="200"/>
      <c r="Y20" s="105" t="s">
        <v>0</v>
      </c>
      <c r="Z20" s="1419" t="s">
        <v>23</v>
      </c>
      <c r="AA20" s="1419"/>
      <c r="AB20" s="1419"/>
      <c r="AC20" s="1419"/>
      <c r="AD20" s="1419"/>
      <c r="AE20" s="1419"/>
      <c r="AF20" s="1420"/>
      <c r="AG20" s="49"/>
      <c r="AH20" s="199"/>
    </row>
    <row r="21" spans="1:34" ht="31.05" customHeight="1" x14ac:dyDescent="0.2">
      <c r="A21" s="49"/>
      <c r="B21" s="1451" t="s">
        <v>429</v>
      </c>
      <c r="C21" s="1487" t="s">
        <v>359</v>
      </c>
      <c r="D21" s="1488"/>
      <c r="E21" s="1491"/>
      <c r="F21" s="1339"/>
      <c r="G21" s="1339"/>
      <c r="H21" s="1339"/>
      <c r="I21" s="1339"/>
      <c r="J21" s="1339"/>
      <c r="K21" s="1339"/>
      <c r="L21" s="1339"/>
      <c r="M21" s="1339"/>
      <c r="N21" s="1339"/>
      <c r="O21" s="1339"/>
      <c r="P21" s="1340"/>
      <c r="Q21" s="49"/>
      <c r="R21" s="196"/>
      <c r="S21" s="49"/>
      <c r="T21" s="1388" t="s">
        <v>429</v>
      </c>
      <c r="U21" s="94" t="s">
        <v>359</v>
      </c>
      <c r="V21" s="1473"/>
      <c r="W21" s="1474"/>
      <c r="X21" s="1474"/>
      <c r="Y21" s="1474"/>
      <c r="Z21" s="1475"/>
      <c r="AA21" s="1475"/>
      <c r="AB21" s="1475"/>
      <c r="AC21" s="1475"/>
      <c r="AD21" s="1475"/>
      <c r="AE21" s="1475"/>
      <c r="AF21" s="1476"/>
      <c r="AG21" s="49"/>
      <c r="AH21" s="197"/>
    </row>
    <row r="22" spans="1:34" ht="31.05" customHeight="1" thickBot="1" x14ac:dyDescent="0.25">
      <c r="A22" s="49"/>
      <c r="B22" s="1452"/>
      <c r="C22" s="1489" t="s">
        <v>358</v>
      </c>
      <c r="D22" s="1490"/>
      <c r="E22" s="1492"/>
      <c r="F22" s="1342"/>
      <c r="G22" s="1342"/>
      <c r="H22" s="1342"/>
      <c r="I22" s="1342"/>
      <c r="J22" s="1342"/>
      <c r="K22" s="1342"/>
      <c r="L22" s="1342"/>
      <c r="M22" s="1342"/>
      <c r="N22" s="1342"/>
      <c r="O22" s="1342"/>
      <c r="P22" s="1343"/>
      <c r="Q22" s="49"/>
      <c r="R22" s="196"/>
      <c r="S22" s="49"/>
      <c r="T22" s="1389"/>
      <c r="U22" s="94" t="s">
        <v>358</v>
      </c>
      <c r="V22" s="1477"/>
      <c r="W22" s="1478"/>
      <c r="X22" s="1478"/>
      <c r="Y22" s="1478"/>
      <c r="Z22" s="1475"/>
      <c r="AA22" s="1475"/>
      <c r="AB22" s="1475"/>
      <c r="AC22" s="1475"/>
      <c r="AD22" s="1475"/>
      <c r="AE22" s="1475"/>
      <c r="AF22" s="1476"/>
      <c r="AG22" s="49"/>
      <c r="AH22" s="197"/>
    </row>
    <row r="23" spans="1:34" ht="31.05" customHeight="1" thickBot="1" x14ac:dyDescent="0.25">
      <c r="A23" s="49"/>
      <c r="B23" s="1453"/>
      <c r="C23" s="330" t="s">
        <v>20</v>
      </c>
      <c r="D23" s="341" t="s">
        <v>295</v>
      </c>
      <c r="E23" s="1442"/>
      <c r="F23" s="1443"/>
      <c r="G23" s="1443"/>
      <c r="H23" s="1443"/>
      <c r="I23" s="279" t="s">
        <v>0</v>
      </c>
      <c r="J23" s="1430" t="s">
        <v>431</v>
      </c>
      <c r="K23" s="1431"/>
      <c r="L23" s="1431"/>
      <c r="M23" s="1431"/>
      <c r="N23" s="1431"/>
      <c r="O23" s="1431"/>
      <c r="P23" s="1432"/>
      <c r="Q23" s="49"/>
      <c r="R23" s="196"/>
      <c r="S23" s="49"/>
      <c r="T23" s="1390"/>
      <c r="U23" s="102" t="s">
        <v>20</v>
      </c>
      <c r="V23" s="145" t="s">
        <v>295</v>
      </c>
      <c r="W23" s="1479"/>
      <c r="X23" s="1480"/>
      <c r="Y23" s="105" t="s">
        <v>0</v>
      </c>
      <c r="Z23" s="1404" t="s">
        <v>430</v>
      </c>
      <c r="AA23" s="1405"/>
      <c r="AB23" s="1405"/>
      <c r="AC23" s="1405"/>
      <c r="AD23" s="1405"/>
      <c r="AE23" s="1405"/>
      <c r="AF23" s="1406"/>
      <c r="AG23" s="49"/>
      <c r="AH23" s="197"/>
    </row>
    <row r="24" spans="1:34" ht="32.4" customHeight="1" thickBot="1" x14ac:dyDescent="0.25">
      <c r="A24" s="49"/>
      <c r="B24" s="201"/>
      <c r="C24" s="56"/>
      <c r="D24" s="23"/>
      <c r="E24" s="147"/>
      <c r="F24" s="147"/>
      <c r="G24" s="147"/>
      <c r="H24" s="147"/>
      <c r="I24" s="148"/>
      <c r="J24" s="149"/>
      <c r="K24" s="149"/>
      <c r="L24" s="149"/>
      <c r="M24" s="54"/>
      <c r="N24" s="150"/>
      <c r="O24" s="151"/>
      <c r="P24" s="53"/>
      <c r="Q24" s="49"/>
      <c r="R24" s="196"/>
      <c r="S24" s="49"/>
      <c r="T24" s="201"/>
      <c r="U24" s="56"/>
      <c r="V24" s="23"/>
      <c r="W24" s="147"/>
      <c r="X24" s="147"/>
      <c r="Y24" s="148"/>
      <c r="Z24" s="149"/>
      <c r="AA24" s="149"/>
      <c r="AB24" s="149"/>
      <c r="AC24" s="54"/>
      <c r="AD24" s="150"/>
      <c r="AE24" s="151"/>
      <c r="AF24" s="53"/>
      <c r="AG24" s="49"/>
      <c r="AH24" s="197"/>
    </row>
    <row r="25" spans="1:34" s="138" customFormat="1" ht="34.950000000000003" customHeight="1" thickTop="1" thickBot="1" x14ac:dyDescent="0.25">
      <c r="A25" s="49"/>
      <c r="B25" s="1399" t="s">
        <v>21</v>
      </c>
      <c r="C25" s="1400"/>
      <c r="D25" s="152" t="s">
        <v>35</v>
      </c>
      <c r="E25" s="1401" t="str">
        <f>IF(AND(ISNUMBER(E20),ISNUMBER(E23)),MIN(E20,E23),"")</f>
        <v/>
      </c>
      <c r="F25" s="1401"/>
      <c r="G25" s="1401"/>
      <c r="H25" s="1401"/>
      <c r="I25" s="153" t="s">
        <v>0</v>
      </c>
      <c r="J25" s="1481" t="s">
        <v>310</v>
      </c>
      <c r="K25" s="1481"/>
      <c r="L25" s="1481"/>
      <c r="M25" s="1481"/>
      <c r="N25" s="1481"/>
      <c r="O25" s="1481"/>
      <c r="P25" s="1482"/>
      <c r="Q25" s="49"/>
      <c r="R25" s="198"/>
      <c r="S25" s="49"/>
      <c r="T25" s="1399" t="s">
        <v>21</v>
      </c>
      <c r="U25" s="1400"/>
      <c r="V25" s="152" t="s">
        <v>35</v>
      </c>
      <c r="W25" s="1401" t="str">
        <f>IF(AND(ISNUMBER(W20),ISNUMBER(W23)),MIN(W20,W23),"")</f>
        <v/>
      </c>
      <c r="X25" s="1401"/>
      <c r="Y25" s="153" t="s">
        <v>0</v>
      </c>
      <c r="Z25" s="1481" t="s">
        <v>310</v>
      </c>
      <c r="AA25" s="1481"/>
      <c r="AB25" s="1481"/>
      <c r="AC25" s="1481"/>
      <c r="AD25" s="1481"/>
      <c r="AE25" s="1481"/>
      <c r="AF25" s="1482"/>
      <c r="AG25" s="49"/>
      <c r="AH25" s="199"/>
    </row>
    <row r="26" spans="1:34" s="138" customFormat="1" ht="7.2" customHeight="1" thickTop="1" x14ac:dyDescent="0.2">
      <c r="A26" s="26"/>
      <c r="B26" s="26"/>
      <c r="C26" s="24"/>
      <c r="D26" s="24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47"/>
      <c r="P26" s="24"/>
      <c r="Q26" s="26"/>
      <c r="R26" s="198"/>
      <c r="S26" s="26"/>
      <c r="T26" s="26"/>
      <c r="U26" s="24"/>
      <c r="V26" s="24"/>
      <c r="W26" s="26"/>
      <c r="X26" s="26"/>
      <c r="Y26" s="26"/>
      <c r="Z26" s="26"/>
      <c r="AA26" s="26"/>
      <c r="AB26" s="26"/>
      <c r="AC26" s="26"/>
      <c r="AD26" s="26"/>
      <c r="AE26" s="47"/>
      <c r="AF26" s="24"/>
      <c r="AG26" s="26"/>
      <c r="AH26" s="199"/>
    </row>
    <row r="27" spans="1:34" s="138" customFormat="1" ht="34.799999999999997" customHeight="1" x14ac:dyDescent="0.55000000000000004">
      <c r="A27" s="26"/>
      <c r="B27" s="63" t="s">
        <v>262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47"/>
      <c r="P27" s="64"/>
      <c r="Q27" s="26"/>
      <c r="R27" s="198"/>
      <c r="S27" s="26"/>
      <c r="T27" s="63" t="s">
        <v>262</v>
      </c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47"/>
      <c r="AF27" s="64"/>
      <c r="AG27" s="26"/>
      <c r="AH27" s="199"/>
    </row>
    <row r="28" spans="1:34" s="138" customFormat="1" ht="31.05" customHeight="1" thickBot="1" x14ac:dyDescent="0.25">
      <c r="A28" s="49"/>
      <c r="B28" s="1355" t="s">
        <v>459</v>
      </c>
      <c r="C28" s="1356"/>
      <c r="D28" s="331" t="s">
        <v>17</v>
      </c>
      <c r="E28" s="1421" t="s">
        <v>8</v>
      </c>
      <c r="F28" s="1444"/>
      <c r="G28" s="1444"/>
      <c r="H28" s="1445"/>
      <c r="I28" s="1424" t="s">
        <v>16</v>
      </c>
      <c r="J28" s="1422"/>
      <c r="K28" s="1425"/>
      <c r="L28" s="1421" t="s">
        <v>15</v>
      </c>
      <c r="M28" s="1422"/>
      <c r="N28" s="1422"/>
      <c r="O28" s="1422"/>
      <c r="P28" s="1423"/>
      <c r="Q28" s="49"/>
      <c r="R28" s="198"/>
      <c r="S28" s="49"/>
      <c r="T28" s="1364" t="s">
        <v>460</v>
      </c>
      <c r="U28" s="1210"/>
      <c r="V28" s="95" t="s">
        <v>17</v>
      </c>
      <c r="W28" s="1048" t="s">
        <v>8</v>
      </c>
      <c r="X28" s="1050"/>
      <c r="Y28" s="1048" t="s">
        <v>16</v>
      </c>
      <c r="Z28" s="1049"/>
      <c r="AA28" s="1050"/>
      <c r="AB28" s="1048" t="s">
        <v>15</v>
      </c>
      <c r="AC28" s="1049"/>
      <c r="AD28" s="1049"/>
      <c r="AE28" s="1049"/>
      <c r="AF28" s="1050"/>
      <c r="AG28" s="49"/>
      <c r="AH28" s="199"/>
    </row>
    <row r="29" spans="1:34" s="138" customFormat="1" ht="31.05" customHeight="1" x14ac:dyDescent="0.2">
      <c r="A29" s="49"/>
      <c r="B29" s="1357"/>
      <c r="C29" s="1206"/>
      <c r="D29" s="98">
        <v>1</v>
      </c>
      <c r="E29" s="1037"/>
      <c r="F29" s="1038"/>
      <c r="G29" s="1038"/>
      <c r="H29" s="1039"/>
      <c r="I29" s="382" t="str">
        <f>IF($E29&lt;&gt;"",VLOOKUP($E29,形状一覧!$B$3:$C$129,2,0),"")</f>
        <v/>
      </c>
      <c r="J29" s="96" t="s">
        <v>14</v>
      </c>
      <c r="K29" s="225" t="s">
        <v>13</v>
      </c>
      <c r="L29" s="321"/>
      <c r="M29" s="100" t="s">
        <v>12</v>
      </c>
      <c r="N29" s="99" t="s">
        <v>11</v>
      </c>
      <c r="O29" s="383" t="str">
        <f>IF(AND(ISNUMBER(I29)*1,ISNUMBER(L29)*1),I29*L29,"")</f>
        <v/>
      </c>
      <c r="P29" s="332" t="s">
        <v>10</v>
      </c>
      <c r="Q29" s="49"/>
      <c r="R29" s="198"/>
      <c r="S29" s="49"/>
      <c r="T29" s="1365"/>
      <c r="U29" s="1206"/>
      <c r="V29" s="98">
        <v>1</v>
      </c>
      <c r="W29" s="1461"/>
      <c r="X29" s="1462"/>
      <c r="Y29" s="110" t="str">
        <f>IF($E29&lt;&gt;"",VLOOKUP($E29,形状一覧!$B$3:$C$129,2,0),"")</f>
        <v/>
      </c>
      <c r="Z29" s="96" t="s">
        <v>14</v>
      </c>
      <c r="AA29" s="99" t="s">
        <v>13</v>
      </c>
      <c r="AB29" s="140"/>
      <c r="AC29" s="100" t="s">
        <v>12</v>
      </c>
      <c r="AD29" s="99" t="s">
        <v>11</v>
      </c>
      <c r="AE29" s="112" t="str">
        <f>IF(AND(ISNUMBER(Y29)*1,ISNUMBER(AB29)*1),Y29*AB29,"")</f>
        <v/>
      </c>
      <c r="AF29" s="97" t="s">
        <v>10</v>
      </c>
      <c r="AG29" s="49"/>
      <c r="AH29" s="199"/>
    </row>
    <row r="30" spans="1:34" s="138" customFormat="1" ht="31.05" customHeight="1" x14ac:dyDescent="0.2">
      <c r="A30" s="49"/>
      <c r="B30" s="1357"/>
      <c r="C30" s="1206"/>
      <c r="D30" s="98">
        <v>2</v>
      </c>
      <c r="E30" s="1025"/>
      <c r="F30" s="1026"/>
      <c r="G30" s="1026"/>
      <c r="H30" s="1027"/>
      <c r="I30" s="382" t="str">
        <f>IF($E30&lt;&gt;"",VLOOKUP($E30,形状一覧!$B$3:$C$129,2,0),"")</f>
        <v/>
      </c>
      <c r="J30" s="96" t="s">
        <v>14</v>
      </c>
      <c r="K30" s="225" t="s">
        <v>13</v>
      </c>
      <c r="L30" s="322"/>
      <c r="M30" s="100" t="s">
        <v>12</v>
      </c>
      <c r="N30" s="99" t="s">
        <v>11</v>
      </c>
      <c r="O30" s="383" t="str">
        <f>IF(AND(ISNUMBER(I30)*1,ISNUMBER(L30)*1),I30*L30,"")</f>
        <v/>
      </c>
      <c r="P30" s="332" t="s">
        <v>10</v>
      </c>
      <c r="Q30" s="49"/>
      <c r="R30" s="198"/>
      <c r="S30" s="49"/>
      <c r="T30" s="1365"/>
      <c r="U30" s="1206"/>
      <c r="V30" s="98">
        <v>2</v>
      </c>
      <c r="W30" s="1461"/>
      <c r="X30" s="1462"/>
      <c r="Y30" s="110" t="str">
        <f>IF($E30&lt;&gt;"",VLOOKUP($E30,形状一覧!$B$3:$C$129,2,0),"")</f>
        <v/>
      </c>
      <c r="Z30" s="96" t="s">
        <v>14</v>
      </c>
      <c r="AA30" s="99" t="s">
        <v>13</v>
      </c>
      <c r="AB30" s="140"/>
      <c r="AC30" s="100" t="s">
        <v>12</v>
      </c>
      <c r="AD30" s="99" t="s">
        <v>11</v>
      </c>
      <c r="AE30" s="112" t="str">
        <f>IF(AND(ISNUMBER(Y30)*1,ISNUMBER(AB30)*1),Y30*AB30,"")</f>
        <v/>
      </c>
      <c r="AF30" s="97" t="s">
        <v>10</v>
      </c>
      <c r="AG30" s="49"/>
      <c r="AH30" s="199"/>
    </row>
    <row r="31" spans="1:34" s="138" customFormat="1" ht="31.05" customHeight="1" x14ac:dyDescent="0.2">
      <c r="A31" s="49"/>
      <c r="B31" s="1357"/>
      <c r="C31" s="1206"/>
      <c r="D31" s="98">
        <v>3</v>
      </c>
      <c r="E31" s="1025"/>
      <c r="F31" s="1026"/>
      <c r="G31" s="1026"/>
      <c r="H31" s="1027"/>
      <c r="I31" s="382" t="str">
        <f>IF($E31&lt;&gt;"",VLOOKUP($E31,形状一覧!$B$3:$C$129,2,0),"")</f>
        <v/>
      </c>
      <c r="J31" s="96" t="s">
        <v>14</v>
      </c>
      <c r="K31" s="225" t="s">
        <v>13</v>
      </c>
      <c r="L31" s="322"/>
      <c r="M31" s="100" t="s">
        <v>12</v>
      </c>
      <c r="N31" s="99" t="s">
        <v>11</v>
      </c>
      <c r="O31" s="383" t="str">
        <f t="shared" ref="O31" si="4">IF(AND(ISNUMBER(I31)*1,ISNUMBER(L31)*1),I31*L31,"")</f>
        <v/>
      </c>
      <c r="P31" s="332" t="s">
        <v>10</v>
      </c>
      <c r="Q31" s="49"/>
      <c r="R31" s="198"/>
      <c r="S31" s="49"/>
      <c r="T31" s="1365"/>
      <c r="U31" s="1206"/>
      <c r="V31" s="98">
        <v>3</v>
      </c>
      <c r="W31" s="1461"/>
      <c r="X31" s="1462"/>
      <c r="Y31" s="110" t="str">
        <f>IF($E31&lt;&gt;"",VLOOKUP($E31,形状一覧!$B$3:$C$129,2,0),"")</f>
        <v/>
      </c>
      <c r="Z31" s="96" t="s">
        <v>14</v>
      </c>
      <c r="AA31" s="99" t="s">
        <v>13</v>
      </c>
      <c r="AB31" s="140"/>
      <c r="AC31" s="100" t="s">
        <v>12</v>
      </c>
      <c r="AD31" s="99" t="s">
        <v>11</v>
      </c>
      <c r="AE31" s="112" t="str">
        <f t="shared" ref="AE31:AE33" si="5">IF(AND(ISNUMBER(Y31)*1,ISNUMBER(AB31)*1),Y31*AB31,"")</f>
        <v/>
      </c>
      <c r="AF31" s="97" t="s">
        <v>10</v>
      </c>
      <c r="AG31" s="49"/>
      <c r="AH31" s="199"/>
    </row>
    <row r="32" spans="1:34" s="138" customFormat="1" ht="31.05" customHeight="1" x14ac:dyDescent="0.2">
      <c r="A32" s="49"/>
      <c r="B32" s="1357"/>
      <c r="C32" s="1206"/>
      <c r="D32" s="98">
        <v>4</v>
      </c>
      <c r="E32" s="1025"/>
      <c r="F32" s="1026"/>
      <c r="G32" s="1026"/>
      <c r="H32" s="1027"/>
      <c r="I32" s="382" t="str">
        <f>IF($E32&lt;&gt;"",VLOOKUP($E32,形状一覧!$B$3:$C$129,2,0),"")</f>
        <v/>
      </c>
      <c r="J32" s="96" t="s">
        <v>14</v>
      </c>
      <c r="K32" s="225" t="s">
        <v>13</v>
      </c>
      <c r="L32" s="322"/>
      <c r="M32" s="100" t="s">
        <v>12</v>
      </c>
      <c r="N32" s="99" t="s">
        <v>11</v>
      </c>
      <c r="O32" s="383" t="str">
        <f t="shared" ref="O32:O33" si="6">IF(AND(ISNUMBER(I32)*1,ISNUMBER(L32)*1),I32*L32,"")</f>
        <v/>
      </c>
      <c r="P32" s="332" t="s">
        <v>10</v>
      </c>
      <c r="Q32" s="49"/>
      <c r="R32" s="198"/>
      <c r="S32" s="49"/>
      <c r="T32" s="1365"/>
      <c r="U32" s="1206"/>
      <c r="V32" s="98">
        <v>4</v>
      </c>
      <c r="W32" s="1461"/>
      <c r="X32" s="1462"/>
      <c r="Y32" s="110" t="str">
        <f>IF($E32&lt;&gt;"",VLOOKUP($E32,形状一覧!$B$3:$C$129,2,0),"")</f>
        <v/>
      </c>
      <c r="Z32" s="96" t="s">
        <v>14</v>
      </c>
      <c r="AA32" s="99" t="s">
        <v>13</v>
      </c>
      <c r="AB32" s="140"/>
      <c r="AC32" s="100" t="s">
        <v>12</v>
      </c>
      <c r="AD32" s="99" t="s">
        <v>11</v>
      </c>
      <c r="AE32" s="112" t="str">
        <f t="shared" si="5"/>
        <v/>
      </c>
      <c r="AF32" s="97" t="s">
        <v>10</v>
      </c>
      <c r="AG32" s="49"/>
      <c r="AH32" s="199"/>
    </row>
    <row r="33" spans="1:34" s="138" customFormat="1" ht="31.05" customHeight="1" thickBot="1" x14ac:dyDescent="0.25">
      <c r="A33" s="49"/>
      <c r="B33" s="1357"/>
      <c r="C33" s="1206"/>
      <c r="D33" s="98">
        <v>5</v>
      </c>
      <c r="E33" s="1030"/>
      <c r="F33" s="1031"/>
      <c r="G33" s="1031"/>
      <c r="H33" s="1032"/>
      <c r="I33" s="382" t="str">
        <f>IF($E33&lt;&gt;"",VLOOKUP($E33,形状一覧!$B$3:$C$129,2,0),"")</f>
        <v/>
      </c>
      <c r="J33" s="96" t="s">
        <v>14</v>
      </c>
      <c r="K33" s="225" t="s">
        <v>13</v>
      </c>
      <c r="L33" s="323"/>
      <c r="M33" s="100" t="s">
        <v>12</v>
      </c>
      <c r="N33" s="99" t="s">
        <v>11</v>
      </c>
      <c r="O33" s="383" t="str">
        <f t="shared" si="6"/>
        <v/>
      </c>
      <c r="P33" s="332" t="s">
        <v>10</v>
      </c>
      <c r="Q33" s="49"/>
      <c r="R33" s="198"/>
      <c r="S33" s="49"/>
      <c r="T33" s="1365"/>
      <c r="U33" s="1206"/>
      <c r="V33" s="98">
        <v>5</v>
      </c>
      <c r="W33" s="1461"/>
      <c r="X33" s="1462"/>
      <c r="Y33" s="110" t="str">
        <f>IF($E33&lt;&gt;"",VLOOKUP($E33,形状一覧!$B$3:$C$129,2,0),"")</f>
        <v/>
      </c>
      <c r="Z33" s="96" t="s">
        <v>14</v>
      </c>
      <c r="AA33" s="99" t="s">
        <v>13</v>
      </c>
      <c r="AB33" s="140"/>
      <c r="AC33" s="100" t="s">
        <v>12</v>
      </c>
      <c r="AD33" s="99" t="s">
        <v>11</v>
      </c>
      <c r="AE33" s="112" t="str">
        <f t="shared" si="5"/>
        <v/>
      </c>
      <c r="AF33" s="97" t="s">
        <v>10</v>
      </c>
      <c r="AG33" s="49"/>
      <c r="AH33" s="199"/>
    </row>
    <row r="34" spans="1:34" s="138" customFormat="1" ht="31.05" customHeight="1" thickBot="1" x14ac:dyDescent="0.25">
      <c r="A34" s="49"/>
      <c r="B34" s="1357"/>
      <c r="C34" s="1206"/>
      <c r="D34" s="113"/>
      <c r="E34" s="115"/>
      <c r="F34" s="115"/>
      <c r="G34" s="115"/>
      <c r="H34" s="115"/>
      <c r="I34" s="116"/>
      <c r="J34" s="117"/>
      <c r="K34" s="96"/>
      <c r="L34" s="1198" t="s">
        <v>285</v>
      </c>
      <c r="M34" s="1199"/>
      <c r="N34" s="1200"/>
      <c r="O34" s="397" t="str">
        <f>IF(SUM(O29:O33)&lt;&gt;0,SUM(O29:O33),"")</f>
        <v/>
      </c>
      <c r="P34" s="333" t="s">
        <v>14</v>
      </c>
      <c r="Q34" s="49"/>
      <c r="R34" s="198"/>
      <c r="S34" s="49"/>
      <c r="T34" s="1365"/>
      <c r="U34" s="1206"/>
      <c r="V34" s="113"/>
      <c r="W34" s="114"/>
      <c r="X34" s="115"/>
      <c r="Y34" s="116"/>
      <c r="Z34" s="117"/>
      <c r="AA34" s="96"/>
      <c r="AB34" s="1199" t="s">
        <v>32</v>
      </c>
      <c r="AC34" s="1199"/>
      <c r="AD34" s="1200"/>
      <c r="AE34" s="202" t="str">
        <f>IF(SUM(AE29:AE33)&lt;&gt;0,SUM(AE29:AE33),"")</f>
        <v/>
      </c>
      <c r="AF34" s="154" t="s">
        <v>14</v>
      </c>
      <c r="AG34" s="49"/>
      <c r="AH34" s="199"/>
    </row>
    <row r="35" spans="1:34" s="138" customFormat="1" ht="31.05" customHeight="1" thickBot="1" x14ac:dyDescent="0.25">
      <c r="A35" s="49"/>
      <c r="B35" s="1357"/>
      <c r="C35" s="1206"/>
      <c r="D35" s="326" t="s">
        <v>87</v>
      </c>
      <c r="E35" s="1500" t="str">
        <f>IF(O34&lt;&gt;"",O34/1000,"")</f>
        <v/>
      </c>
      <c r="F35" s="1501"/>
      <c r="G35" s="1501"/>
      <c r="H35" s="1501"/>
      <c r="I35" s="226" t="s">
        <v>0</v>
      </c>
      <c r="J35" s="1447" t="s">
        <v>23</v>
      </c>
      <c r="K35" s="1447"/>
      <c r="L35" s="1447"/>
      <c r="M35" s="1447"/>
      <c r="N35" s="1447"/>
      <c r="O35" s="1447"/>
      <c r="P35" s="1448"/>
      <c r="Q35" s="49"/>
      <c r="R35" s="198"/>
      <c r="S35" s="49"/>
      <c r="T35" s="1365"/>
      <c r="U35" s="1206"/>
      <c r="V35" s="145" t="s">
        <v>87</v>
      </c>
      <c r="W35" s="104" t="str">
        <f>IF(AE34&lt;&gt;"",AE34/1000,"")</f>
        <v/>
      </c>
      <c r="X35" s="200"/>
      <c r="Y35" s="105" t="s">
        <v>0</v>
      </c>
      <c r="Z35" s="1419" t="s">
        <v>23</v>
      </c>
      <c r="AA35" s="1419"/>
      <c r="AB35" s="1419"/>
      <c r="AC35" s="1419"/>
      <c r="AD35" s="1419"/>
      <c r="AE35" s="1419"/>
      <c r="AF35" s="1420"/>
      <c r="AG35" s="49"/>
      <c r="AH35" s="199"/>
    </row>
    <row r="36" spans="1:34" ht="31.05" customHeight="1" thickBot="1" x14ac:dyDescent="0.25">
      <c r="A36" s="49"/>
      <c r="B36" s="1358"/>
      <c r="C36" s="1359"/>
      <c r="D36" s="344" t="s">
        <v>316</v>
      </c>
      <c r="E36" s="1493" t="s">
        <v>231</v>
      </c>
      <c r="F36" s="1494"/>
      <c r="G36" s="1494"/>
      <c r="H36" s="336" t="s">
        <v>229</v>
      </c>
      <c r="I36" s="337" t="s">
        <v>302</v>
      </c>
      <c r="J36" s="337"/>
      <c r="K36" s="340"/>
      <c r="L36" s="1495" t="str">
        <f>IFERROR(IF(ISNUMBER(O34),IF(E35/E20&gt;1,"モジュールオーバー",ROUND(E$25*E35/E20,3)),""),"入力が足りません")</f>
        <v/>
      </c>
      <c r="M36" s="1496"/>
      <c r="N36" s="1496"/>
      <c r="O36" s="1496"/>
      <c r="P36" s="338" t="s">
        <v>28</v>
      </c>
      <c r="Q36" s="49"/>
      <c r="R36" s="196"/>
      <c r="S36" s="49"/>
      <c r="T36" s="1366"/>
      <c r="U36" s="1208"/>
      <c r="V36" s="122" t="s">
        <v>315</v>
      </c>
      <c r="W36" s="120" t="s">
        <v>231</v>
      </c>
      <c r="X36" s="120" t="s">
        <v>229</v>
      </c>
      <c r="Y36" s="121" t="s">
        <v>301</v>
      </c>
      <c r="Z36" s="121"/>
      <c r="AA36" s="155"/>
      <c r="AB36" s="1483" t="str">
        <f>IFERROR(ROUND(W$25*AE34/AE$19,3),"")</f>
        <v/>
      </c>
      <c r="AC36" s="1484"/>
      <c r="AD36" s="1484"/>
      <c r="AE36" s="1484"/>
      <c r="AF36" s="156" t="s">
        <v>28</v>
      </c>
      <c r="AG36" s="49"/>
      <c r="AH36" s="197"/>
    </row>
    <row r="37" spans="1:34" ht="31.05" customHeight="1" thickBot="1" x14ac:dyDescent="0.25">
      <c r="A37" s="203"/>
      <c r="B37" s="1360" t="s">
        <v>460</v>
      </c>
      <c r="C37" s="1210"/>
      <c r="D37" s="157" t="s">
        <v>17</v>
      </c>
      <c r="E37" s="801" t="s">
        <v>8</v>
      </c>
      <c r="F37" s="1077"/>
      <c r="G37" s="1077"/>
      <c r="H37" s="1078"/>
      <c r="I37" s="1428" t="s">
        <v>16</v>
      </c>
      <c r="J37" s="1163"/>
      <c r="K37" s="1164"/>
      <c r="L37" s="801" t="s">
        <v>15</v>
      </c>
      <c r="M37" s="1163"/>
      <c r="N37" s="1163"/>
      <c r="O37" s="1163"/>
      <c r="P37" s="1429"/>
      <c r="Q37" s="49"/>
      <c r="R37" s="196"/>
      <c r="S37" s="203"/>
      <c r="T37" s="1364" t="s">
        <v>460</v>
      </c>
      <c r="U37" s="1210"/>
      <c r="V37" s="95" t="s">
        <v>17</v>
      </c>
      <c r="W37" s="1048" t="s">
        <v>8</v>
      </c>
      <c r="X37" s="1050"/>
      <c r="Y37" s="1048" t="s">
        <v>16</v>
      </c>
      <c r="Z37" s="1049"/>
      <c r="AA37" s="1050"/>
      <c r="AB37" s="1428" t="s">
        <v>15</v>
      </c>
      <c r="AC37" s="1163"/>
      <c r="AD37" s="1163"/>
      <c r="AE37" s="1163"/>
      <c r="AF37" s="1164"/>
      <c r="AG37" s="49"/>
      <c r="AH37" s="197"/>
    </row>
    <row r="38" spans="1:34" ht="31.05" customHeight="1" x14ac:dyDescent="0.2">
      <c r="A38" s="203"/>
      <c r="B38" s="1357"/>
      <c r="C38" s="1206"/>
      <c r="D38" s="98">
        <v>1</v>
      </c>
      <c r="E38" s="1037"/>
      <c r="F38" s="1038"/>
      <c r="G38" s="1038"/>
      <c r="H38" s="1039"/>
      <c r="I38" s="382" t="str">
        <f>IF($E38&lt;&gt;"",VLOOKUP($E38,形状一覧!$B$3:$C$129,2,0),"")</f>
        <v/>
      </c>
      <c r="J38" s="96" t="s">
        <v>14</v>
      </c>
      <c r="K38" s="225" t="s">
        <v>13</v>
      </c>
      <c r="L38" s="321"/>
      <c r="M38" s="100" t="s">
        <v>12</v>
      </c>
      <c r="N38" s="99" t="s">
        <v>11</v>
      </c>
      <c r="O38" s="383" t="str">
        <f>IF($E38&lt;&gt;"",IF(AND('設置概要書 '!$S$7=1,OR(COUNTIF($E38,"東洋アルミニウム*"),COUNTIF($E38,"ネクストエナジー*"))),"既存のみ",I38*L38),"")</f>
        <v/>
      </c>
      <c r="P38" s="332" t="s">
        <v>10</v>
      </c>
      <c r="Q38" s="49"/>
      <c r="R38" s="196"/>
      <c r="S38" s="203"/>
      <c r="T38" s="1365"/>
      <c r="U38" s="1206"/>
      <c r="V38" s="98">
        <v>1</v>
      </c>
      <c r="W38" s="1461"/>
      <c r="X38" s="1462"/>
      <c r="Y38" s="110" t="str">
        <f>IF($E38&lt;&gt;"",VLOOKUP($E38,形状一覧!$B$3:$C$129,2,0),"")</f>
        <v/>
      </c>
      <c r="Z38" s="96" t="s">
        <v>14</v>
      </c>
      <c r="AA38" s="99" t="s">
        <v>13</v>
      </c>
      <c r="AB38" s="140"/>
      <c r="AC38" s="100" t="s">
        <v>12</v>
      </c>
      <c r="AD38" s="99" t="s">
        <v>11</v>
      </c>
      <c r="AE38" s="112" t="str">
        <f>IF($E38&lt;&gt;"",IF(AND('設置概要書 '!$S$7=1,OR(COUNTIF($E38,"東洋アルミニウム*"),COUNTIF($E38,"ネクストエナジー*"))),"既存のみ",Y38*AB38),"")</f>
        <v/>
      </c>
      <c r="AF38" s="97" t="s">
        <v>10</v>
      </c>
      <c r="AG38" s="49"/>
      <c r="AH38" s="197"/>
    </row>
    <row r="39" spans="1:34" ht="31.05" customHeight="1" x14ac:dyDescent="0.2">
      <c r="A39" s="203"/>
      <c r="B39" s="1357"/>
      <c r="C39" s="1206"/>
      <c r="D39" s="98">
        <v>2</v>
      </c>
      <c r="E39" s="1025"/>
      <c r="F39" s="1026"/>
      <c r="G39" s="1026"/>
      <c r="H39" s="1027"/>
      <c r="I39" s="382" t="str">
        <f>IF($E39&lt;&gt;"",VLOOKUP($E39,形状一覧!$B$3:$C$129,2,0),"")</f>
        <v/>
      </c>
      <c r="J39" s="96" t="s">
        <v>14</v>
      </c>
      <c r="K39" s="225" t="s">
        <v>13</v>
      </c>
      <c r="L39" s="322"/>
      <c r="M39" s="100" t="s">
        <v>12</v>
      </c>
      <c r="N39" s="99" t="s">
        <v>11</v>
      </c>
      <c r="O39" s="383" t="str">
        <f>IF($E39&lt;&gt;"",IF(AND('設置概要書 '!$S$7=1,OR(COUNTIF($E39,"東洋アルミニウム*"),COUNTIF($E39,"ネクストエナジー*"))),"既存のみ",I39*L39),"")</f>
        <v/>
      </c>
      <c r="P39" s="332" t="s">
        <v>10</v>
      </c>
      <c r="Q39" s="49"/>
      <c r="R39" s="196"/>
      <c r="S39" s="203"/>
      <c r="T39" s="1365"/>
      <c r="U39" s="1206"/>
      <c r="V39" s="98">
        <v>2</v>
      </c>
      <c r="W39" s="1461"/>
      <c r="X39" s="1462"/>
      <c r="Y39" s="110" t="str">
        <f>IF($E39&lt;&gt;"",VLOOKUP($E39,形状一覧!$B$3:$C$129,2,0),"")</f>
        <v/>
      </c>
      <c r="Z39" s="96" t="s">
        <v>14</v>
      </c>
      <c r="AA39" s="99" t="s">
        <v>13</v>
      </c>
      <c r="AB39" s="140"/>
      <c r="AC39" s="100" t="s">
        <v>12</v>
      </c>
      <c r="AD39" s="99" t="s">
        <v>11</v>
      </c>
      <c r="AE39" s="112" t="str">
        <f>IF($E39&lt;&gt;"",IF(AND('設置概要書 '!$S$7=1,OR(COUNTIF($E39,"東洋アルミニウム*"),COUNTIF($E39,"ネクストエナジー*"))),"既存のみ",Y39*AB39),"")</f>
        <v/>
      </c>
      <c r="AF39" s="97" t="s">
        <v>10</v>
      </c>
      <c r="AG39" s="49"/>
      <c r="AH39" s="197"/>
    </row>
    <row r="40" spans="1:34" ht="31.05" customHeight="1" x14ac:dyDescent="0.2">
      <c r="A40" s="203"/>
      <c r="B40" s="1357"/>
      <c r="C40" s="1206"/>
      <c r="D40" s="98">
        <v>3</v>
      </c>
      <c r="E40" s="1025"/>
      <c r="F40" s="1026"/>
      <c r="G40" s="1026"/>
      <c r="H40" s="1027"/>
      <c r="I40" s="382" t="str">
        <f>IF($E40&lt;&gt;"",VLOOKUP($E40,形状一覧!$B$3:$C$129,2,0),"")</f>
        <v/>
      </c>
      <c r="J40" s="96" t="s">
        <v>14</v>
      </c>
      <c r="K40" s="225" t="s">
        <v>13</v>
      </c>
      <c r="L40" s="322"/>
      <c r="M40" s="100" t="s">
        <v>12</v>
      </c>
      <c r="N40" s="99" t="s">
        <v>11</v>
      </c>
      <c r="O40" s="383" t="str">
        <f>IF($E40&lt;&gt;"",IF(AND('設置概要書 '!$S$7=1,OR(COUNTIF($E40,"東洋アルミニウム*"),COUNTIF($E40,"ネクストエナジー*"))),"既存のみ",I40*L40),"")</f>
        <v/>
      </c>
      <c r="P40" s="332" t="s">
        <v>10</v>
      </c>
      <c r="Q40" s="49"/>
      <c r="R40" s="196"/>
      <c r="S40" s="203"/>
      <c r="T40" s="1365"/>
      <c r="U40" s="1206"/>
      <c r="V40" s="98">
        <v>3</v>
      </c>
      <c r="W40" s="1461"/>
      <c r="X40" s="1462"/>
      <c r="Y40" s="110" t="str">
        <f>IF($E40&lt;&gt;"",VLOOKUP($E40,形状一覧!$B$3:$C$129,2,0),"")</f>
        <v/>
      </c>
      <c r="Z40" s="96" t="s">
        <v>14</v>
      </c>
      <c r="AA40" s="99" t="s">
        <v>13</v>
      </c>
      <c r="AB40" s="140"/>
      <c r="AC40" s="100" t="s">
        <v>12</v>
      </c>
      <c r="AD40" s="99" t="s">
        <v>11</v>
      </c>
      <c r="AE40" s="112" t="str">
        <f>IF($E40&lt;&gt;"",IF(AND('設置概要書 '!$S$7=1,OR(COUNTIF($E40,"東洋アルミニウム*"),COUNTIF($E40,"ネクストエナジー*"))),"既存のみ",Y40*AB40),"")</f>
        <v/>
      </c>
      <c r="AF40" s="97" t="s">
        <v>10</v>
      </c>
      <c r="AG40" s="49"/>
      <c r="AH40" s="197"/>
    </row>
    <row r="41" spans="1:34" ht="31.05" customHeight="1" x14ac:dyDescent="0.2">
      <c r="A41" s="203"/>
      <c r="B41" s="1357"/>
      <c r="C41" s="1206"/>
      <c r="D41" s="98">
        <v>4</v>
      </c>
      <c r="E41" s="1025"/>
      <c r="F41" s="1026"/>
      <c r="G41" s="1026"/>
      <c r="H41" s="1027"/>
      <c r="I41" s="382" t="str">
        <f>IF($E41&lt;&gt;"",VLOOKUP($E41,形状一覧!$B$3:$C$129,2,0),"")</f>
        <v/>
      </c>
      <c r="J41" s="96" t="s">
        <v>14</v>
      </c>
      <c r="K41" s="225" t="s">
        <v>13</v>
      </c>
      <c r="L41" s="322"/>
      <c r="M41" s="100" t="s">
        <v>12</v>
      </c>
      <c r="N41" s="99" t="s">
        <v>11</v>
      </c>
      <c r="O41" s="383" t="str">
        <f>IF($E41&lt;&gt;"",IF(AND('設置概要書 '!$S$7=1,OR(COUNTIF($E41,"東洋アルミニウム*"),COUNTIF($E41,"ネクストエナジー*"))),"既存のみ",I41*L41),"")</f>
        <v/>
      </c>
      <c r="P41" s="332" t="s">
        <v>10</v>
      </c>
      <c r="Q41" s="49"/>
      <c r="R41" s="196"/>
      <c r="S41" s="203"/>
      <c r="T41" s="1365"/>
      <c r="U41" s="1206"/>
      <c r="V41" s="98">
        <v>4</v>
      </c>
      <c r="W41" s="1461"/>
      <c r="X41" s="1462"/>
      <c r="Y41" s="110" t="str">
        <f>IF($E41&lt;&gt;"",VLOOKUP($E41,形状一覧!$B$3:$C$129,2,0),"")</f>
        <v/>
      </c>
      <c r="Z41" s="96" t="s">
        <v>14</v>
      </c>
      <c r="AA41" s="99" t="s">
        <v>13</v>
      </c>
      <c r="AB41" s="140"/>
      <c r="AC41" s="100" t="s">
        <v>12</v>
      </c>
      <c r="AD41" s="99" t="s">
        <v>11</v>
      </c>
      <c r="AE41" s="112" t="str">
        <f>IF($E41&lt;&gt;"",IF(AND('設置概要書 '!$S$7=1,OR(COUNTIF($E41,"東洋アルミニウム*"),COUNTIF($E41,"ネクストエナジー*"))),"既存のみ",Y41*AB41),"")</f>
        <v/>
      </c>
      <c r="AF41" s="97" t="s">
        <v>10</v>
      </c>
      <c r="AG41" s="49"/>
      <c r="AH41" s="197"/>
    </row>
    <row r="42" spans="1:34" ht="31.05" customHeight="1" thickBot="1" x14ac:dyDescent="0.25">
      <c r="A42" s="203"/>
      <c r="B42" s="1357"/>
      <c r="C42" s="1206"/>
      <c r="D42" s="98">
        <v>5</v>
      </c>
      <c r="E42" s="1030"/>
      <c r="F42" s="1031"/>
      <c r="G42" s="1031"/>
      <c r="H42" s="1032"/>
      <c r="I42" s="382" t="str">
        <f>IF($E42&lt;&gt;"",VLOOKUP($E42,形状一覧!$B$3:$C$129,2,0),"")</f>
        <v/>
      </c>
      <c r="J42" s="96" t="s">
        <v>14</v>
      </c>
      <c r="K42" s="225" t="s">
        <v>13</v>
      </c>
      <c r="L42" s="323"/>
      <c r="M42" s="100" t="s">
        <v>12</v>
      </c>
      <c r="N42" s="99" t="s">
        <v>11</v>
      </c>
      <c r="O42" s="383" t="str">
        <f>IF($E42&lt;&gt;"",IF(AND('設置概要書 '!$S$7=1,OR(COUNTIF($E42,"東洋アルミニウム*"),COUNTIF($E42,"ネクストエナジー*"))),"既存のみ",I42*L42),"")</f>
        <v/>
      </c>
      <c r="P42" s="332" t="s">
        <v>10</v>
      </c>
      <c r="Q42" s="49"/>
      <c r="R42" s="196"/>
      <c r="S42" s="203"/>
      <c r="T42" s="1365"/>
      <c r="U42" s="1206"/>
      <c r="V42" s="98">
        <v>5</v>
      </c>
      <c r="W42" s="1461"/>
      <c r="X42" s="1462"/>
      <c r="Y42" s="110" t="str">
        <f>IF($E42&lt;&gt;"",VLOOKUP($E42,形状一覧!$B$3:$C$129,2,0),"")</f>
        <v/>
      </c>
      <c r="Z42" s="96" t="s">
        <v>14</v>
      </c>
      <c r="AA42" s="99" t="s">
        <v>13</v>
      </c>
      <c r="AB42" s="140"/>
      <c r="AC42" s="100" t="s">
        <v>12</v>
      </c>
      <c r="AD42" s="99" t="s">
        <v>11</v>
      </c>
      <c r="AE42" s="112" t="str">
        <f>IF($E42&lt;&gt;"",IF(AND('設置概要書 '!$S$7=1,OR(COUNTIF($E42,"東洋アルミニウム*"),COUNTIF($E42,"ネクストエナジー*"))),"既存のみ",Y42*AB42),"")</f>
        <v/>
      </c>
      <c r="AF42" s="97" t="s">
        <v>10</v>
      </c>
      <c r="AG42" s="49"/>
      <c r="AH42" s="197"/>
    </row>
    <row r="43" spans="1:34" ht="31.05" customHeight="1" thickBot="1" x14ac:dyDescent="0.25">
      <c r="A43" s="203"/>
      <c r="B43" s="1357"/>
      <c r="C43" s="1206"/>
      <c r="D43" s="113"/>
      <c r="E43" s="205"/>
      <c r="F43" s="205"/>
      <c r="G43" s="205"/>
      <c r="H43" s="205"/>
      <c r="I43" s="116"/>
      <c r="J43" s="117"/>
      <c r="K43" s="96"/>
      <c r="L43" s="1198" t="s">
        <v>33</v>
      </c>
      <c r="M43" s="1199"/>
      <c r="N43" s="1200"/>
      <c r="O43" s="398" t="str">
        <f>IF(SUM(O38:O42)&lt;&gt;0,SUM(O38:O42),"")</f>
        <v/>
      </c>
      <c r="P43" s="333" t="s">
        <v>14</v>
      </c>
      <c r="Q43" s="49"/>
      <c r="R43" s="196"/>
      <c r="S43" s="203"/>
      <c r="T43" s="1365"/>
      <c r="U43" s="1206"/>
      <c r="V43" s="113"/>
      <c r="W43" s="204"/>
      <c r="X43" s="205"/>
      <c r="Y43" s="116"/>
      <c r="Z43" s="117"/>
      <c r="AA43" s="96"/>
      <c r="AB43" s="1199" t="s">
        <v>33</v>
      </c>
      <c r="AC43" s="1199"/>
      <c r="AD43" s="1200"/>
      <c r="AE43" s="206" t="str">
        <f>IF(SUM(AE38:AE42)&lt;&gt;0,SUM(AE38:AE42),"")</f>
        <v/>
      </c>
      <c r="AF43" s="154" t="s">
        <v>14</v>
      </c>
      <c r="AG43" s="49"/>
      <c r="AH43" s="197"/>
    </row>
    <row r="44" spans="1:34" s="138" customFormat="1" ht="31.05" customHeight="1" thickBot="1" x14ac:dyDescent="0.25">
      <c r="A44" s="49"/>
      <c r="B44" s="1357"/>
      <c r="C44" s="1206"/>
      <c r="D44" s="326" t="s">
        <v>304</v>
      </c>
      <c r="E44" s="1500" t="str">
        <f>IF(O43&lt;&gt;"",O43/1000,"")</f>
        <v/>
      </c>
      <c r="F44" s="1501"/>
      <c r="G44" s="1501"/>
      <c r="H44" s="1501"/>
      <c r="I44" s="226" t="s">
        <v>0</v>
      </c>
      <c r="J44" s="1447" t="s">
        <v>23</v>
      </c>
      <c r="K44" s="1447"/>
      <c r="L44" s="1447"/>
      <c r="M44" s="1447"/>
      <c r="N44" s="1447"/>
      <c r="O44" s="1447"/>
      <c r="P44" s="1448"/>
      <c r="Q44" s="49"/>
      <c r="R44" s="198"/>
      <c r="S44" s="49"/>
      <c r="T44" s="1365"/>
      <c r="U44" s="1206"/>
      <c r="V44" s="145" t="s">
        <v>303</v>
      </c>
      <c r="W44" s="104" t="str">
        <f>IF(AE43&lt;&gt;"",AE43/1000,"")</f>
        <v/>
      </c>
      <c r="X44" s="200"/>
      <c r="Y44" s="105" t="s">
        <v>0</v>
      </c>
      <c r="Z44" s="1419" t="s">
        <v>23</v>
      </c>
      <c r="AA44" s="1419"/>
      <c r="AB44" s="1419"/>
      <c r="AC44" s="1419"/>
      <c r="AD44" s="1419"/>
      <c r="AE44" s="1419"/>
      <c r="AF44" s="1420"/>
      <c r="AG44" s="49"/>
      <c r="AH44" s="199"/>
    </row>
    <row r="45" spans="1:34" ht="31.05" customHeight="1" x14ac:dyDescent="0.2">
      <c r="A45" s="203"/>
      <c r="B45" s="1358"/>
      <c r="C45" s="1359"/>
      <c r="D45" s="339" t="s">
        <v>322</v>
      </c>
      <c r="E45" s="1493" t="s">
        <v>230</v>
      </c>
      <c r="F45" s="1494"/>
      <c r="G45" s="1494"/>
      <c r="H45" s="336" t="s">
        <v>228</v>
      </c>
      <c r="I45" s="337" t="s">
        <v>309</v>
      </c>
      <c r="J45" s="337"/>
      <c r="K45" s="340"/>
      <c r="L45" s="1496" t="str">
        <f>IFERROR(IF(ISNUMBER(O43),IF(E44/E20&gt;1,"モジュールオーバー",ROUND(E$25*E44/E$20,3)),""),"入力が足りません")</f>
        <v/>
      </c>
      <c r="M45" s="1496"/>
      <c r="N45" s="1496"/>
      <c r="O45" s="1496"/>
      <c r="P45" s="338" t="s">
        <v>28</v>
      </c>
      <c r="Q45" s="49"/>
      <c r="R45" s="196"/>
      <c r="S45" s="203"/>
      <c r="T45" s="1365"/>
      <c r="U45" s="1206"/>
      <c r="V45" s="207" t="s">
        <v>321</v>
      </c>
      <c r="W45" s="158" t="s">
        <v>230</v>
      </c>
      <c r="X45" s="158" t="s">
        <v>228</v>
      </c>
      <c r="Y45" s="159" t="s">
        <v>308</v>
      </c>
      <c r="Z45" s="159"/>
      <c r="AA45" s="160"/>
      <c r="AB45" s="1463" t="str">
        <f>IFERROR(ROUND(W$25*AE43/AE$19,3),"")</f>
        <v/>
      </c>
      <c r="AC45" s="1464"/>
      <c r="AD45" s="1464"/>
      <c r="AE45" s="1464"/>
      <c r="AF45" s="161" t="s">
        <v>28</v>
      </c>
      <c r="AG45" s="49"/>
      <c r="AH45" s="197"/>
    </row>
    <row r="46" spans="1:34" ht="31.05" customHeight="1" thickBot="1" x14ac:dyDescent="0.25">
      <c r="A46" s="26"/>
      <c r="B46" s="1360" t="s">
        <v>461</v>
      </c>
      <c r="C46" s="1210"/>
      <c r="D46" s="157" t="s">
        <v>17</v>
      </c>
      <c r="E46" s="801" t="s">
        <v>8</v>
      </c>
      <c r="F46" s="1077"/>
      <c r="G46" s="1077"/>
      <c r="H46" s="1077"/>
      <c r="I46" s="1077"/>
      <c r="J46" s="1077"/>
      <c r="K46" s="1077"/>
      <c r="L46" s="1077"/>
      <c r="M46" s="1077"/>
      <c r="N46" s="1078"/>
      <c r="O46" s="801" t="s">
        <v>27</v>
      </c>
      <c r="P46" s="1429"/>
      <c r="Q46" s="26"/>
      <c r="R46" s="196"/>
      <c r="S46" s="26"/>
      <c r="T46" s="1364" t="s">
        <v>461</v>
      </c>
      <c r="U46" s="1210"/>
      <c r="V46" s="95" t="s">
        <v>17</v>
      </c>
      <c r="W46" s="1048" t="s">
        <v>8</v>
      </c>
      <c r="X46" s="1049"/>
      <c r="Y46" s="1049"/>
      <c r="Z46" s="1049"/>
      <c r="AA46" s="1049"/>
      <c r="AB46" s="1049"/>
      <c r="AC46" s="1049"/>
      <c r="AD46" s="1050"/>
      <c r="AE46" s="1048" t="s">
        <v>27</v>
      </c>
      <c r="AF46" s="1050"/>
      <c r="AG46" s="26"/>
      <c r="AH46" s="197"/>
    </row>
    <row r="47" spans="1:34" ht="31.05" customHeight="1" x14ac:dyDescent="0.2">
      <c r="A47" s="26"/>
      <c r="B47" s="1357"/>
      <c r="C47" s="1206"/>
      <c r="D47" s="98">
        <v>1</v>
      </c>
      <c r="E47" s="1497"/>
      <c r="F47" s="1498"/>
      <c r="G47" s="1498"/>
      <c r="H47" s="1498"/>
      <c r="I47" s="1498"/>
      <c r="J47" s="1498"/>
      <c r="K47" s="1498"/>
      <c r="L47" s="1498"/>
      <c r="M47" s="1498"/>
      <c r="N47" s="1499"/>
      <c r="O47" s="327"/>
      <c r="P47" s="342" t="s">
        <v>25</v>
      </c>
      <c r="Q47" s="26"/>
      <c r="R47" s="196"/>
      <c r="S47" s="26"/>
      <c r="T47" s="1365"/>
      <c r="U47" s="1206"/>
      <c r="V47" s="126">
        <v>1</v>
      </c>
      <c r="W47" s="1458"/>
      <c r="X47" s="1459"/>
      <c r="Y47" s="1459"/>
      <c r="Z47" s="1459"/>
      <c r="AA47" s="1459"/>
      <c r="AB47" s="1459"/>
      <c r="AC47" s="1459"/>
      <c r="AD47" s="1460"/>
      <c r="AE47" s="208"/>
      <c r="AF47" s="209" t="s">
        <v>25</v>
      </c>
      <c r="AG47" s="26"/>
      <c r="AH47" s="197"/>
    </row>
    <row r="48" spans="1:34" ht="31.05" customHeight="1" x14ac:dyDescent="0.2">
      <c r="A48" s="26"/>
      <c r="B48" s="1357"/>
      <c r="C48" s="1206"/>
      <c r="D48" s="98">
        <v>2</v>
      </c>
      <c r="E48" s="1505"/>
      <c r="F48" s="1506"/>
      <c r="G48" s="1506"/>
      <c r="H48" s="1506"/>
      <c r="I48" s="1506"/>
      <c r="J48" s="1506"/>
      <c r="K48" s="1506"/>
      <c r="L48" s="1506"/>
      <c r="M48" s="1506"/>
      <c r="N48" s="1507"/>
      <c r="O48" s="328"/>
      <c r="P48" s="342" t="s">
        <v>25</v>
      </c>
      <c r="Q48" s="26"/>
      <c r="R48" s="196"/>
      <c r="S48" s="26"/>
      <c r="T48" s="1365"/>
      <c r="U48" s="1206"/>
      <c r="V48" s="98">
        <v>2</v>
      </c>
      <c r="W48" s="1458"/>
      <c r="X48" s="1459"/>
      <c r="Y48" s="1459"/>
      <c r="Z48" s="1459"/>
      <c r="AA48" s="1459"/>
      <c r="AB48" s="1459"/>
      <c r="AC48" s="1459"/>
      <c r="AD48" s="1460"/>
      <c r="AE48" s="208"/>
      <c r="AF48" s="209" t="s">
        <v>25</v>
      </c>
      <c r="AG48" s="26"/>
      <c r="AH48" s="197"/>
    </row>
    <row r="49" spans="1:34" ht="31.05" customHeight="1" thickBot="1" x14ac:dyDescent="0.25">
      <c r="A49" s="26"/>
      <c r="B49" s="1362"/>
      <c r="C49" s="1363"/>
      <c r="D49" s="334">
        <v>3</v>
      </c>
      <c r="E49" s="1502"/>
      <c r="F49" s="1503"/>
      <c r="G49" s="1503"/>
      <c r="H49" s="1503"/>
      <c r="I49" s="1503"/>
      <c r="J49" s="1503"/>
      <c r="K49" s="1503"/>
      <c r="L49" s="1503"/>
      <c r="M49" s="1503"/>
      <c r="N49" s="1504"/>
      <c r="O49" s="399"/>
      <c r="P49" s="343" t="s">
        <v>25</v>
      </c>
      <c r="Q49" s="26"/>
      <c r="R49" s="196"/>
      <c r="S49" s="26"/>
      <c r="T49" s="1366"/>
      <c r="U49" s="1208"/>
      <c r="V49" s="98">
        <v>3</v>
      </c>
      <c r="W49" s="1458"/>
      <c r="X49" s="1459"/>
      <c r="Y49" s="1459"/>
      <c r="Z49" s="1459"/>
      <c r="AA49" s="1459"/>
      <c r="AB49" s="1459"/>
      <c r="AC49" s="1459"/>
      <c r="AD49" s="1460"/>
      <c r="AE49" s="208"/>
      <c r="AF49" s="209" t="s">
        <v>25</v>
      </c>
      <c r="AG49" s="26"/>
      <c r="AH49" s="197"/>
    </row>
    <row r="50" spans="1:34" ht="19.95" customHeight="1" x14ac:dyDescent="0.2"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R50" s="210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H50" s="197"/>
    </row>
    <row r="51" spans="1:34" s="9" customFormat="1" ht="24.6" hidden="1" customHeight="1" x14ac:dyDescent="0.2">
      <c r="A51" s="21"/>
      <c r="B51" s="1466" t="s">
        <v>242</v>
      </c>
      <c r="C51" s="1466"/>
      <c r="D51" s="1466"/>
      <c r="E51" s="1466"/>
      <c r="F51" s="1466"/>
      <c r="G51" s="1466"/>
      <c r="H51" s="1466"/>
      <c r="I51" s="1466"/>
      <c r="J51" s="1466"/>
      <c r="K51" s="1466"/>
      <c r="L51" s="1466"/>
      <c r="M51" s="1466"/>
      <c r="N51" s="1466"/>
      <c r="O51" s="1466"/>
      <c r="P51" s="1466"/>
      <c r="Q51" s="26"/>
      <c r="R51" s="211" t="b">
        <v>0</v>
      </c>
      <c r="S51" s="21"/>
      <c r="T51" s="1466" t="s">
        <v>242</v>
      </c>
      <c r="U51" s="1466"/>
      <c r="V51" s="1466"/>
      <c r="W51" s="1466"/>
      <c r="X51" s="1466"/>
      <c r="Y51" s="1466"/>
      <c r="Z51" s="1466"/>
      <c r="AA51" s="1466"/>
      <c r="AB51" s="1466"/>
      <c r="AC51" s="1466"/>
      <c r="AD51" s="1466"/>
      <c r="AE51" s="1466"/>
      <c r="AF51" s="1466"/>
      <c r="AG51" s="26"/>
      <c r="AH51" s="212"/>
    </row>
    <row r="52" spans="1:34" s="9" customFormat="1" ht="36" hidden="1" customHeight="1" x14ac:dyDescent="0.2">
      <c r="A52" s="21"/>
      <c r="B52" s="168" t="s">
        <v>24</v>
      </c>
      <c r="C52" s="175" t="s">
        <v>236</v>
      </c>
      <c r="D52" s="170" t="s">
        <v>239</v>
      </c>
      <c r="E52" s="213" t="s">
        <v>225</v>
      </c>
      <c r="F52" s="213"/>
      <c r="G52" s="213"/>
      <c r="H52" s="111" t="e">
        <f>IF(AND(R51=TRUE,#REF!=1,'設置概要書 '!S6=2,'設置概要書 '!S8=2),E$25,"")</f>
        <v>#REF!</v>
      </c>
      <c r="I52" s="32" t="s">
        <v>28</v>
      </c>
      <c r="J52" s="1467" t="s">
        <v>11</v>
      </c>
      <c r="K52" s="1467"/>
      <c r="L52" s="1468" t="e">
        <f>IF(H52&lt;&gt;"",H52*200000,"")</f>
        <v>#REF!</v>
      </c>
      <c r="M52" s="1469"/>
      <c r="N52" s="1469"/>
      <c r="O52" s="1469"/>
      <c r="P52" s="1470"/>
      <c r="Q52" s="26"/>
      <c r="R52" s="214"/>
      <c r="S52" s="21"/>
      <c r="T52" s="168" t="s">
        <v>24</v>
      </c>
      <c r="U52" s="175" t="s">
        <v>236</v>
      </c>
      <c r="V52" s="170" t="s">
        <v>239</v>
      </c>
      <c r="W52" s="213" t="s">
        <v>225</v>
      </c>
      <c r="X52" s="111" t="e">
        <f>IF(AND(AH51=TRUE,#REF!=1,'設置概要書 '!AK6=2,'設置概要書 '!AK8=2),W$25,"")</f>
        <v>#REF!</v>
      </c>
      <c r="Y52" s="32" t="s">
        <v>28</v>
      </c>
      <c r="Z52" s="1467" t="s">
        <v>11</v>
      </c>
      <c r="AA52" s="1467"/>
      <c r="AB52" s="1468" t="e">
        <f>IF(X52&lt;&gt;"",X52*200000,"")</f>
        <v>#REF!</v>
      </c>
      <c r="AC52" s="1469"/>
      <c r="AD52" s="1469"/>
      <c r="AE52" s="1469"/>
      <c r="AF52" s="1470"/>
      <c r="AG52" s="26"/>
      <c r="AH52" s="212"/>
    </row>
    <row r="53" spans="1:34" s="9" customFormat="1" ht="36" hidden="1" customHeight="1" x14ac:dyDescent="0.2">
      <c r="A53" s="21"/>
      <c r="B53" s="168" t="s">
        <v>24</v>
      </c>
      <c r="C53" s="175" t="s">
        <v>235</v>
      </c>
      <c r="D53" s="170" t="s">
        <v>239</v>
      </c>
      <c r="E53" s="215" t="s">
        <v>226</v>
      </c>
      <c r="F53" s="215"/>
      <c r="G53" s="215"/>
      <c r="H53" s="111" t="str">
        <f>IF(AND(R51=TRUE,'設置概要書 '!S6=2,'設置概要書 '!S7=2,'設置概要書 '!S8=1),E$25,"")</f>
        <v/>
      </c>
      <c r="I53" s="32" t="s">
        <v>28</v>
      </c>
      <c r="J53" s="1467" t="s">
        <v>99</v>
      </c>
      <c r="K53" s="1467"/>
      <c r="L53" s="1468" t="str">
        <f>IF(H53&lt;&gt;"",H53*100000,"")</f>
        <v/>
      </c>
      <c r="M53" s="1469"/>
      <c r="N53" s="1469"/>
      <c r="O53" s="1469"/>
      <c r="P53" s="1470"/>
      <c r="Q53" s="26"/>
      <c r="R53" s="211"/>
      <c r="S53" s="21"/>
      <c r="T53" s="168" t="s">
        <v>24</v>
      </c>
      <c r="U53" s="175" t="s">
        <v>235</v>
      </c>
      <c r="V53" s="170" t="s">
        <v>239</v>
      </c>
      <c r="W53" s="215" t="s">
        <v>226</v>
      </c>
      <c r="X53" s="111" t="str">
        <f>IF(AND(AH51=TRUE,'設置概要書 '!AK6=2,'設置概要書 '!AK7=2,'設置概要書 '!AK8=1),W$25,"")</f>
        <v/>
      </c>
      <c r="Y53" s="32" t="s">
        <v>28</v>
      </c>
      <c r="Z53" s="1467" t="s">
        <v>99</v>
      </c>
      <c r="AA53" s="1467"/>
      <c r="AB53" s="1468" t="str">
        <f>IF(X53&lt;&gt;"",X53*100000,"")</f>
        <v/>
      </c>
      <c r="AC53" s="1469"/>
      <c r="AD53" s="1469"/>
      <c r="AE53" s="1469"/>
      <c r="AF53" s="1470"/>
      <c r="AG53" s="26"/>
      <c r="AH53" s="212"/>
    </row>
    <row r="54" spans="1:34" s="9" customFormat="1" ht="19.95" hidden="1" customHeight="1" x14ac:dyDescent="0.2">
      <c r="A54" s="21"/>
      <c r="B54" s="53"/>
      <c r="C54" s="53"/>
      <c r="D54" s="53"/>
      <c r="E54" s="177"/>
      <c r="F54" s="177"/>
      <c r="G54" s="177"/>
      <c r="H54" s="177"/>
      <c r="I54" s="54"/>
      <c r="J54" s="178"/>
      <c r="K54" s="178"/>
      <c r="L54" s="178"/>
      <c r="M54" s="178"/>
      <c r="N54" s="178"/>
      <c r="O54" s="178"/>
      <c r="P54" s="178"/>
      <c r="Q54" s="26"/>
      <c r="R54" s="211"/>
      <c r="S54" s="21"/>
      <c r="T54" s="53"/>
      <c r="U54" s="53"/>
      <c r="V54" s="53"/>
      <c r="W54" s="177"/>
      <c r="X54" s="177"/>
      <c r="Y54" s="54"/>
      <c r="Z54" s="178"/>
      <c r="AA54" s="178"/>
      <c r="AB54" s="178"/>
      <c r="AC54" s="178"/>
      <c r="AD54" s="178"/>
      <c r="AE54" s="178"/>
      <c r="AF54" s="178"/>
      <c r="AG54" s="26"/>
      <c r="AH54" s="212"/>
    </row>
    <row r="55" spans="1:34" s="9" customFormat="1" ht="21.6" hidden="1" x14ac:dyDescent="0.55000000000000004">
      <c r="A55" s="21"/>
      <c r="B55" s="1099" t="s">
        <v>243</v>
      </c>
      <c r="C55" s="1099"/>
      <c r="D55" s="1099"/>
      <c r="E55" s="1099"/>
      <c r="F55" s="1099"/>
      <c r="G55" s="1099"/>
      <c r="H55" s="1099"/>
      <c r="I55" s="1099"/>
      <c r="J55" s="1099"/>
      <c r="K55" s="1099"/>
      <c r="L55" s="1099"/>
      <c r="M55" s="1099"/>
      <c r="N55" s="1099"/>
      <c r="O55" s="1099"/>
      <c r="P55" s="1099"/>
      <c r="Q55" s="24"/>
      <c r="R55" s="211" t="b">
        <v>0</v>
      </c>
      <c r="S55" s="21"/>
      <c r="T55" s="1099" t="s">
        <v>243</v>
      </c>
      <c r="U55" s="1099"/>
      <c r="V55" s="1099"/>
      <c r="W55" s="1099"/>
      <c r="X55" s="1099"/>
      <c r="Y55" s="1099"/>
      <c r="Z55" s="1099"/>
      <c r="AA55" s="1099"/>
      <c r="AB55" s="1099"/>
      <c r="AC55" s="1099"/>
      <c r="AD55" s="1099"/>
      <c r="AE55" s="1099"/>
      <c r="AF55" s="1099"/>
      <c r="AG55" s="24"/>
      <c r="AH55" s="212"/>
    </row>
    <row r="56" spans="1:34" s="9" customFormat="1" ht="36" hidden="1" customHeight="1" x14ac:dyDescent="0.2">
      <c r="A56" s="21"/>
      <c r="B56" s="1146" t="s">
        <v>234</v>
      </c>
      <c r="C56" s="1471"/>
      <c r="D56" s="180" t="s">
        <v>81</v>
      </c>
      <c r="E56" s="176" t="s">
        <v>227</v>
      </c>
      <c r="F56" s="215"/>
      <c r="G56" s="215"/>
      <c r="H56" s="216" t="str">
        <f>IF(AND(R55=TRUE,'設置概要書 '!S6=2,'設置概要書 '!S7=2),E$25,"")</f>
        <v/>
      </c>
      <c r="I56" s="32" t="s">
        <v>221</v>
      </c>
      <c r="J56" s="1467" t="s">
        <v>99</v>
      </c>
      <c r="K56" s="1467"/>
      <c r="L56" s="1468" t="str">
        <f>IF(ISNUMBER(H56),E25*180000,"")</f>
        <v/>
      </c>
      <c r="M56" s="1469"/>
      <c r="N56" s="1469"/>
      <c r="O56" s="1469"/>
      <c r="P56" s="1470"/>
      <c r="Q56" s="26"/>
      <c r="R56" s="211"/>
      <c r="S56" s="21"/>
      <c r="T56" s="1146" t="s">
        <v>234</v>
      </c>
      <c r="U56" s="1471"/>
      <c r="V56" s="180" t="s">
        <v>81</v>
      </c>
      <c r="W56" s="176" t="s">
        <v>227</v>
      </c>
      <c r="X56" s="216" t="str">
        <f>IF(AND(AH55=TRUE,'設置概要書 '!AK6=2,'設置概要書 '!AK7=2),W$25,"")</f>
        <v/>
      </c>
      <c r="Y56" s="32" t="s">
        <v>221</v>
      </c>
      <c r="Z56" s="1467" t="s">
        <v>99</v>
      </c>
      <c r="AA56" s="1467"/>
      <c r="AB56" s="1468" t="str">
        <f>IF(ISNUMBER(X56),W25*180000,"")</f>
        <v/>
      </c>
      <c r="AC56" s="1469"/>
      <c r="AD56" s="1469"/>
      <c r="AE56" s="1469"/>
      <c r="AF56" s="1470"/>
      <c r="AG56" s="26"/>
      <c r="AH56" s="212"/>
    </row>
    <row r="57" spans="1:34" s="9" customFormat="1" ht="19.95" customHeight="1" x14ac:dyDescent="0.2">
      <c r="A57" s="21"/>
      <c r="B57" s="26"/>
      <c r="C57" s="24"/>
      <c r="D57" s="24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47"/>
      <c r="P57" s="24"/>
      <c r="Q57" s="26"/>
      <c r="R57" s="211"/>
      <c r="S57" s="21"/>
      <c r="T57" s="26"/>
      <c r="U57" s="24"/>
      <c r="V57" s="24"/>
      <c r="W57" s="26"/>
      <c r="X57" s="26"/>
      <c r="Y57" s="26"/>
      <c r="Z57" s="26"/>
      <c r="AA57" s="26"/>
      <c r="AB57" s="26"/>
      <c r="AC57" s="26"/>
      <c r="AD57" s="26"/>
      <c r="AE57" s="47"/>
      <c r="AF57" s="24"/>
      <c r="AG57" s="26"/>
      <c r="AH57" s="212"/>
    </row>
    <row r="58" spans="1:34" ht="19.8" x14ac:dyDescent="0.2">
      <c r="A58" s="26"/>
      <c r="B58" s="26"/>
      <c r="C58" s="69"/>
      <c r="D58" s="69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47"/>
      <c r="P58" s="24"/>
      <c r="Q58" s="26"/>
      <c r="R58" s="196"/>
      <c r="S58" s="26"/>
      <c r="T58" s="26"/>
      <c r="U58" s="69"/>
      <c r="V58" s="69"/>
      <c r="W58" s="26"/>
      <c r="X58" s="26"/>
      <c r="Y58" s="26"/>
      <c r="Z58" s="26"/>
      <c r="AA58" s="26"/>
      <c r="AB58" s="26"/>
      <c r="AC58" s="26"/>
      <c r="AD58" s="26"/>
      <c r="AE58" s="47"/>
      <c r="AF58" s="24"/>
      <c r="AG58" s="26"/>
      <c r="AH58" s="197"/>
    </row>
    <row r="60" spans="1:34" ht="31.05" hidden="1" customHeight="1" thickBot="1" x14ac:dyDescent="0.25">
      <c r="A60" s="49"/>
      <c r="B60" s="181"/>
      <c r="C60" s="182"/>
      <c r="D60" s="162" t="s">
        <v>49</v>
      </c>
      <c r="E60" s="53" t="s">
        <v>230</v>
      </c>
      <c r="F60" s="53"/>
      <c r="G60" s="53"/>
      <c r="H60" s="217" t="s">
        <v>13</v>
      </c>
      <c r="I60" s="187">
        <v>50000</v>
      </c>
      <c r="J60" s="31" t="s">
        <v>1</v>
      </c>
      <c r="K60" s="31" t="s">
        <v>11</v>
      </c>
      <c r="L60" s="1371" t="str">
        <f>IF(AND(ISNUMBER(L36)*1,ISNUMBER(I60)*1),L36*I60,"")</f>
        <v/>
      </c>
      <c r="M60" s="1372"/>
      <c r="N60" s="1372"/>
      <c r="O60" s="1372"/>
      <c r="P60" s="156" t="s">
        <v>1</v>
      </c>
      <c r="Q60" s="49"/>
      <c r="R60" s="196"/>
      <c r="S60" s="49"/>
      <c r="T60" s="181"/>
      <c r="U60" s="182"/>
      <c r="V60" s="162" t="s">
        <v>49</v>
      </c>
      <c r="W60" s="53" t="s">
        <v>230</v>
      </c>
      <c r="X60" s="217" t="s">
        <v>13</v>
      </c>
      <c r="Y60" s="187">
        <v>50000</v>
      </c>
      <c r="Z60" s="31" t="s">
        <v>1</v>
      </c>
      <c r="AA60" s="31" t="s">
        <v>11</v>
      </c>
      <c r="AB60" s="1371" t="str">
        <f>IF(AND(ISNUMBER(AB36)*1,ISNUMBER(Y60)*1),AB36*Y60,"")</f>
        <v/>
      </c>
      <c r="AC60" s="1372"/>
      <c r="AD60" s="1372"/>
      <c r="AE60" s="1372"/>
      <c r="AF60" s="156" t="s">
        <v>1</v>
      </c>
      <c r="AG60" s="49"/>
      <c r="AH60" s="197"/>
    </row>
    <row r="61" spans="1:34" ht="31.05" hidden="1" customHeight="1" thickBot="1" x14ac:dyDescent="0.25">
      <c r="A61" s="203"/>
      <c r="B61" s="181"/>
      <c r="C61" s="182"/>
      <c r="D61" s="162"/>
      <c r="E61" s="120" t="s">
        <v>230</v>
      </c>
      <c r="F61" s="120"/>
      <c r="G61" s="120"/>
      <c r="H61" s="217" t="s">
        <v>96</v>
      </c>
      <c r="I61" s="187">
        <v>20000</v>
      </c>
      <c r="J61" s="31" t="s">
        <v>1</v>
      </c>
      <c r="K61" s="31" t="s">
        <v>11</v>
      </c>
      <c r="L61" s="1371" t="str">
        <f>IF(AND(ISNUMBER(L45)*1,ISNUMBER(I61)*1),L45*I61,"")</f>
        <v/>
      </c>
      <c r="M61" s="1372"/>
      <c r="N61" s="1372"/>
      <c r="O61" s="1372"/>
      <c r="P61" s="156" t="s">
        <v>1</v>
      </c>
      <c r="Q61" s="184"/>
      <c r="R61" s="196"/>
      <c r="S61" s="203"/>
      <c r="T61" s="181"/>
      <c r="U61" s="182"/>
      <c r="V61" s="162"/>
      <c r="W61" s="120" t="s">
        <v>230</v>
      </c>
      <c r="X61" s="217" t="s">
        <v>96</v>
      </c>
      <c r="Y61" s="187">
        <v>20000</v>
      </c>
      <c r="Z61" s="31" t="s">
        <v>1</v>
      </c>
      <c r="AA61" s="31" t="s">
        <v>11</v>
      </c>
      <c r="AB61" s="1371" t="str">
        <f>IF(AND(ISNUMBER(AB45)*1,ISNUMBER(Y61)*1),AB45*Y61,"")</f>
        <v/>
      </c>
      <c r="AC61" s="1372"/>
      <c r="AD61" s="1372"/>
      <c r="AE61" s="1372"/>
      <c r="AF61" s="156" t="s">
        <v>1</v>
      </c>
      <c r="AG61" s="184"/>
      <c r="AH61" s="197"/>
    </row>
    <row r="62" spans="1:34" ht="31.05" hidden="1" customHeight="1" thickBot="1" x14ac:dyDescent="0.25">
      <c r="A62" s="26"/>
      <c r="B62" s="181"/>
      <c r="C62" s="182"/>
      <c r="D62" s="1382" t="s">
        <v>232</v>
      </c>
      <c r="E62" s="1383"/>
      <c r="F62" s="271"/>
      <c r="G62" s="271"/>
      <c r="H62" s="217" t="s">
        <v>96</v>
      </c>
      <c r="I62" s="187">
        <v>20000</v>
      </c>
      <c r="J62" s="31" t="s">
        <v>1</v>
      </c>
      <c r="K62" s="31" t="s">
        <v>11</v>
      </c>
      <c r="L62" s="1371" t="str">
        <f>IF(AND(ISNUMBER(E25)*1,ISNUMBER(I62)*1,E47&lt;&gt;""),E25*I62,"")</f>
        <v/>
      </c>
      <c r="M62" s="1372"/>
      <c r="N62" s="1372"/>
      <c r="O62" s="1372"/>
      <c r="P62" s="156" t="s">
        <v>1</v>
      </c>
      <c r="Q62" s="26"/>
      <c r="R62" s="196"/>
      <c r="S62" s="26"/>
      <c r="T62" s="181"/>
      <c r="U62" s="182"/>
      <c r="V62" s="1382" t="s">
        <v>232</v>
      </c>
      <c r="W62" s="1383"/>
      <c r="X62" s="217" t="s">
        <v>96</v>
      </c>
      <c r="Y62" s="187">
        <v>20000</v>
      </c>
      <c r="Z62" s="31" t="s">
        <v>1</v>
      </c>
      <c r="AA62" s="31" t="s">
        <v>11</v>
      </c>
      <c r="AB62" s="1371" t="str">
        <f>IF(AND(ISNUMBER(W25)*1,ISNUMBER(Y62)*1,W47&lt;&gt;""),W25*Y62,"")</f>
        <v/>
      </c>
      <c r="AC62" s="1372"/>
      <c r="AD62" s="1372"/>
      <c r="AE62" s="1372"/>
      <c r="AF62" s="156" t="s">
        <v>1</v>
      </c>
      <c r="AG62" s="26"/>
      <c r="AH62" s="197"/>
    </row>
    <row r="63" spans="1:34" ht="19.95" hidden="1" customHeight="1" thickBot="1" x14ac:dyDescent="0.25">
      <c r="A63" s="26"/>
      <c r="B63" s="163"/>
      <c r="C63" s="163"/>
      <c r="D63" s="164"/>
      <c r="E63" s="165"/>
      <c r="F63" s="165"/>
      <c r="G63" s="165"/>
      <c r="H63" s="165"/>
      <c r="I63" s="148"/>
      <c r="J63" s="148"/>
      <c r="K63" s="148"/>
      <c r="L63" s="148"/>
      <c r="M63" s="148"/>
      <c r="N63" s="148"/>
      <c r="O63" s="148"/>
      <c r="P63" s="148"/>
      <c r="Q63" s="26"/>
      <c r="R63" s="196"/>
      <c r="S63" s="26"/>
      <c r="T63" s="163"/>
      <c r="U63" s="163"/>
      <c r="V63" s="164"/>
      <c r="W63" s="165"/>
      <c r="X63" s="165"/>
      <c r="Y63" s="148"/>
      <c r="Z63" s="148"/>
      <c r="AA63" s="148"/>
      <c r="AB63" s="148"/>
      <c r="AC63" s="148"/>
      <c r="AD63" s="148"/>
      <c r="AE63" s="148"/>
      <c r="AF63" s="148"/>
      <c r="AG63" s="26"/>
      <c r="AH63" s="197"/>
    </row>
    <row r="64" spans="1:34" ht="34.950000000000003" hidden="1" customHeight="1" thickBot="1" x14ac:dyDescent="0.25">
      <c r="A64" s="26"/>
      <c r="B64" s="1472" t="s">
        <v>42</v>
      </c>
      <c r="C64" s="1472"/>
      <c r="D64" s="218" t="s">
        <v>91</v>
      </c>
      <c r="E64" s="1465" t="str">
        <f>IF(OR(L60&lt;&gt;"",L61&lt;&gt;"",L62&lt;&gt;""),ROUNDDOWN(SUM(L60,L61,L62),-3),"")</f>
        <v/>
      </c>
      <c r="F64" s="1465"/>
      <c r="G64" s="1465"/>
      <c r="H64" s="1465"/>
      <c r="I64" s="219" t="s">
        <v>70</v>
      </c>
      <c r="J64" s="220" t="s">
        <v>220</v>
      </c>
      <c r="K64" s="221"/>
      <c r="L64" s="222"/>
      <c r="M64" s="221"/>
      <c r="N64" s="221"/>
      <c r="O64" s="221"/>
      <c r="P64" s="223"/>
      <c r="Q64" s="26"/>
      <c r="R64" s="196"/>
      <c r="S64" s="26"/>
      <c r="T64" s="1472" t="s">
        <v>42</v>
      </c>
      <c r="U64" s="1472"/>
      <c r="V64" s="218" t="s">
        <v>91</v>
      </c>
      <c r="W64" s="1465" t="str">
        <f>IF(OR(AB60&lt;&gt;"",AB61&lt;&gt;"",AB62&lt;&gt;""),ROUNDDOWN(SUM(AB60,AB61,AB62),-3),"")</f>
        <v/>
      </c>
      <c r="X64" s="1465"/>
      <c r="Y64" s="219" t="s">
        <v>70</v>
      </c>
      <c r="Z64" s="220" t="s">
        <v>220</v>
      </c>
      <c r="AA64" s="221"/>
      <c r="AB64" s="222"/>
      <c r="AC64" s="221"/>
      <c r="AD64" s="221"/>
      <c r="AE64" s="221"/>
      <c r="AF64" s="223"/>
      <c r="AG64" s="26"/>
      <c r="AH64" s="197"/>
    </row>
    <row r="65" spans="5:24" hidden="1" x14ac:dyDescent="0.2">
      <c r="E65" s="192"/>
      <c r="F65" s="192"/>
      <c r="G65" s="192"/>
      <c r="H65" s="192"/>
      <c r="W65" s="192"/>
      <c r="X65" s="192"/>
    </row>
    <row r="66" spans="5:24" hidden="1" x14ac:dyDescent="0.2"/>
  </sheetData>
  <sheetProtection algorithmName="SHA-512" hashValue="6Gy2tmDdODGvjuvjTA4tsluAMT8VQa0hAy6KMJVE6Qcpe38aA/g6apD1ZJ2amobInK+uXy8p+TRTBAGy6GZFHw==" saltValue="uPYIIenwy01852qkqt/VJA==" spinCount="100000" sheet="1" objects="1" scenarios="1"/>
  <mergeCells count="155">
    <mergeCell ref="J23:P23"/>
    <mergeCell ref="Z23:AF23"/>
    <mergeCell ref="A1:Q1"/>
    <mergeCell ref="J52:K52"/>
    <mergeCell ref="J53:K53"/>
    <mergeCell ref="E48:N48"/>
    <mergeCell ref="J35:P35"/>
    <mergeCell ref="Z35:AF35"/>
    <mergeCell ref="J44:P44"/>
    <mergeCell ref="Z44:AF44"/>
    <mergeCell ref="L28:P28"/>
    <mergeCell ref="L34:N34"/>
    <mergeCell ref="A2:Q2"/>
    <mergeCell ref="D7:P7"/>
    <mergeCell ref="E8:H8"/>
    <mergeCell ref="D19:N19"/>
    <mergeCell ref="J20:P20"/>
    <mergeCell ref="I8:K8"/>
    <mergeCell ref="L8:P8"/>
    <mergeCell ref="B7:B20"/>
    <mergeCell ref="C8:C19"/>
    <mergeCell ref="E16:H16"/>
    <mergeCell ref="E17:H17"/>
    <mergeCell ref="E18:H18"/>
    <mergeCell ref="B64:C64"/>
    <mergeCell ref="L37:P37"/>
    <mergeCell ref="E38:H38"/>
    <mergeCell ref="E39:H39"/>
    <mergeCell ref="L56:P56"/>
    <mergeCell ref="L53:P53"/>
    <mergeCell ref="L52:P52"/>
    <mergeCell ref="B51:P51"/>
    <mergeCell ref="E64:H64"/>
    <mergeCell ref="L61:O61"/>
    <mergeCell ref="E49:N49"/>
    <mergeCell ref="L62:O62"/>
    <mergeCell ref="L43:N43"/>
    <mergeCell ref="E46:N46"/>
    <mergeCell ref="D62:E62"/>
    <mergeCell ref="E9:H9"/>
    <mergeCell ref="E10:H10"/>
    <mergeCell ref="E11:H11"/>
    <mergeCell ref="E12:H12"/>
    <mergeCell ref="E13:H13"/>
    <mergeCell ref="E14:H14"/>
    <mergeCell ref="E15:H15"/>
    <mergeCell ref="A4:Q4"/>
    <mergeCell ref="E20:H20"/>
    <mergeCell ref="E31:H31"/>
    <mergeCell ref="O46:P46"/>
    <mergeCell ref="L45:O45"/>
    <mergeCell ref="E47:N47"/>
    <mergeCell ref="J56:K56"/>
    <mergeCell ref="E45:G45"/>
    <mergeCell ref="B46:C49"/>
    <mergeCell ref="E44:H44"/>
    <mergeCell ref="E35:H35"/>
    <mergeCell ref="B55:P55"/>
    <mergeCell ref="B56:C56"/>
    <mergeCell ref="B21:B23"/>
    <mergeCell ref="E23:H23"/>
    <mergeCell ref="E40:H40"/>
    <mergeCell ref="E41:H41"/>
    <mergeCell ref="E42:H42"/>
    <mergeCell ref="E33:H33"/>
    <mergeCell ref="E37:H37"/>
    <mergeCell ref="C21:D21"/>
    <mergeCell ref="C22:D22"/>
    <mergeCell ref="E21:P21"/>
    <mergeCell ref="E22:P22"/>
    <mergeCell ref="E36:G36"/>
    <mergeCell ref="B37:C45"/>
    <mergeCell ref="B25:C25"/>
    <mergeCell ref="J25:P25"/>
    <mergeCell ref="I28:K28"/>
    <mergeCell ref="E25:H25"/>
    <mergeCell ref="L36:O36"/>
    <mergeCell ref="E29:H29"/>
    <mergeCell ref="E30:H30"/>
    <mergeCell ref="I37:K37"/>
    <mergeCell ref="E32:H32"/>
    <mergeCell ref="E28:H28"/>
    <mergeCell ref="B28:C36"/>
    <mergeCell ref="S1:AG1"/>
    <mergeCell ref="S2:AG2"/>
    <mergeCell ref="S4:AG4"/>
    <mergeCell ref="T7:T20"/>
    <mergeCell ref="V7:AF7"/>
    <mergeCell ref="U8:U19"/>
    <mergeCell ref="W8:X8"/>
    <mergeCell ref="Y8:AA8"/>
    <mergeCell ref="AB8:AF8"/>
    <mergeCell ref="W9:X9"/>
    <mergeCell ref="W10:X10"/>
    <mergeCell ref="W11:X11"/>
    <mergeCell ref="W12:X12"/>
    <mergeCell ref="W13:X13"/>
    <mergeCell ref="W14:X14"/>
    <mergeCell ref="W15:X15"/>
    <mergeCell ref="W16:X16"/>
    <mergeCell ref="W17:X17"/>
    <mergeCell ref="W18:X18"/>
    <mergeCell ref="V19:AD19"/>
    <mergeCell ref="Z20:AF20"/>
    <mergeCell ref="T21:T23"/>
    <mergeCell ref="V21:AF21"/>
    <mergeCell ref="V22:AF22"/>
    <mergeCell ref="W23:X23"/>
    <mergeCell ref="T25:U25"/>
    <mergeCell ref="W25:X25"/>
    <mergeCell ref="Z25:AF25"/>
    <mergeCell ref="W40:X40"/>
    <mergeCell ref="W41:X41"/>
    <mergeCell ref="AB37:AF37"/>
    <mergeCell ref="W38:X38"/>
    <mergeCell ref="W39:X39"/>
    <mergeCell ref="W28:X28"/>
    <mergeCell ref="Y28:AA28"/>
    <mergeCell ref="AB28:AF28"/>
    <mergeCell ref="W29:X29"/>
    <mergeCell ref="W30:X30"/>
    <mergeCell ref="W31:X31"/>
    <mergeCell ref="W32:X32"/>
    <mergeCell ref="W33:X33"/>
    <mergeCell ref="AB34:AD34"/>
    <mergeCell ref="AB36:AE36"/>
    <mergeCell ref="T28:U36"/>
    <mergeCell ref="T37:U45"/>
    <mergeCell ref="W64:X64"/>
    <mergeCell ref="T51:AF51"/>
    <mergeCell ref="Z52:AA52"/>
    <mergeCell ref="AB52:AF52"/>
    <mergeCell ref="Z53:AA53"/>
    <mergeCell ref="AB53:AF53"/>
    <mergeCell ref="T55:AF55"/>
    <mergeCell ref="T56:U56"/>
    <mergeCell ref="Z56:AA56"/>
    <mergeCell ref="AB56:AF56"/>
    <mergeCell ref="V62:W62"/>
    <mergeCell ref="AB62:AE62"/>
    <mergeCell ref="T64:U64"/>
    <mergeCell ref="AB60:AE60"/>
    <mergeCell ref="W37:X37"/>
    <mergeCell ref="Y37:AA37"/>
    <mergeCell ref="AB61:AE61"/>
    <mergeCell ref="W46:AD46"/>
    <mergeCell ref="AE46:AF46"/>
    <mergeCell ref="W47:AD47"/>
    <mergeCell ref="W48:AD48"/>
    <mergeCell ref="W49:AD49"/>
    <mergeCell ref="L60:O60"/>
    <mergeCell ref="T46:U49"/>
    <mergeCell ref="W42:X42"/>
    <mergeCell ref="AB43:AD43"/>
    <mergeCell ref="AB45:AE45"/>
  </mergeCells>
  <phoneticPr fontId="3"/>
  <conditionalFormatting sqref="I9:I18">
    <cfRule type="expression" dxfId="7" priority="4">
      <formula>INDIRECT(ADDRESS(ROW(),COLUMN()))=TRUNC(INDIRECT(ADDRESS(ROW(),COLUMN())))</formula>
    </cfRule>
  </conditionalFormatting>
  <conditionalFormatting sqref="I29:I33 O29:O34 I38:I42 O38:O43">
    <cfRule type="expression" dxfId="6" priority="3">
      <formula>INDIRECT(ADDRESS(ROW(),COLUMN()))=TRUNC(INDIRECT(ADDRESS(ROW(),COLUMN())))</formula>
    </cfRule>
  </conditionalFormatting>
  <conditionalFormatting sqref="J52:J53">
    <cfRule type="expression" dxfId="5" priority="22">
      <formula>#REF!=TRUE</formula>
    </cfRule>
  </conditionalFormatting>
  <conditionalFormatting sqref="J56">
    <cfRule type="expression" dxfId="4" priority="24">
      <formula>#REF!=TRUE</formula>
    </cfRule>
  </conditionalFormatting>
  <conditionalFormatting sqref="O9:O19">
    <cfRule type="expression" dxfId="3" priority="1">
      <formula>INDIRECT(ADDRESS(ROW(),COLUMN()))=TRUNC(INDIRECT(ADDRESS(ROW(),COLUMN())))</formula>
    </cfRule>
  </conditionalFormatting>
  <conditionalFormatting sqref="Z52:Z53">
    <cfRule type="expression" dxfId="2" priority="5">
      <formula>#REF!=TRUE</formula>
    </cfRule>
  </conditionalFormatting>
  <conditionalFormatting sqref="Z56">
    <cfRule type="expression" dxfId="1" priority="6">
      <formula>#REF!=TRUE</formula>
    </cfRule>
  </conditionalFormatting>
  <printOptions horizontalCentered="1"/>
  <pageMargins left="0.39370078740157483" right="0.39370078740157483" top="0.19685039370078741" bottom="0.19685039370078741" header="0.31496062992125984" footer="0.31496062992125984"/>
  <pageSetup paperSize="9" scale="57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31A1160-FD96-4802-9FCB-DA261ABBCE62}">
          <x14:formula1>
            <xm:f>形状一覧!$B$2:$B$76</xm:f>
          </x14:formula1>
          <xm:sqref>E29:G33 W29:W33</xm:sqref>
        </x14:dataValidation>
        <x14:dataValidation type="list" allowBlank="1" showInputMessage="1" showErrorMessage="1" xr:uid="{A4D33A85-F563-4048-8EBE-C515F4E097C7}">
          <x14:formula1>
            <xm:f>形状一覧!$B$77:$B$129</xm:f>
          </x14:formula1>
          <xm:sqref>E38:H42 W38:X42</xm:sqref>
        </x14:dataValidation>
        <x14:dataValidation type="list" allowBlank="1" showInputMessage="1" showErrorMessage="1" xr:uid="{CD8CB710-7523-407E-B4B5-81E6DBDF5729}">
          <x14:formula1>
            <xm:f>形状一覧!$B$130:$B$140</xm:f>
          </x14:formula1>
          <xm:sqref>E47:G49 W47:W49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62341-270D-4DF9-8E71-E723B8E8A141}">
  <sheetPr>
    <tabColor theme="9" tint="0.59999389629810485"/>
  </sheetPr>
  <dimension ref="A1:E140"/>
  <sheetViews>
    <sheetView workbookViewId="0">
      <pane ySplit="1" topLeftCell="A2" activePane="bottomLeft" state="frozen"/>
      <selection pane="bottomLeft"/>
    </sheetView>
  </sheetViews>
  <sheetFormatPr defaultRowHeight="16.2" x14ac:dyDescent="0.2"/>
  <cols>
    <col min="1" max="1" width="31.77734375" style="3" bestFit="1" customWidth="1"/>
    <col min="2" max="2" width="75.77734375" style="3" bestFit="1" customWidth="1"/>
    <col min="3" max="3" width="13.109375" style="3" bestFit="1" customWidth="1"/>
    <col min="4" max="4" width="69.77734375" style="3" bestFit="1" customWidth="1"/>
    <col min="5" max="5" width="18.33203125" style="3" bestFit="1" customWidth="1"/>
    <col min="6" max="16384" width="8.88671875" style="3"/>
  </cols>
  <sheetData>
    <row r="1" spans="1:4" ht="18" x14ac:dyDescent="0.2">
      <c r="A1" s="1"/>
      <c r="B1" s="1" t="s">
        <v>51</v>
      </c>
      <c r="C1" s="2" t="s">
        <v>94</v>
      </c>
      <c r="D1" s="376" t="s">
        <v>466</v>
      </c>
    </row>
    <row r="2" spans="1:4" ht="18" x14ac:dyDescent="0.2">
      <c r="A2" s="4" t="s">
        <v>52</v>
      </c>
      <c r="B2" s="4"/>
      <c r="C2" s="5"/>
      <c r="D2" s="377"/>
    </row>
    <row r="3" spans="1:4" ht="18" x14ac:dyDescent="0.2">
      <c r="A3" s="4" t="s">
        <v>52</v>
      </c>
      <c r="B3" s="4" t="s">
        <v>101</v>
      </c>
      <c r="C3" s="6">
        <v>109</v>
      </c>
      <c r="D3" s="377"/>
    </row>
    <row r="4" spans="1:4" ht="18" x14ac:dyDescent="0.2">
      <c r="A4" s="4" t="s">
        <v>52</v>
      </c>
      <c r="B4" s="4" t="s">
        <v>102</v>
      </c>
      <c r="C4" s="6">
        <v>109</v>
      </c>
      <c r="D4" s="377"/>
    </row>
    <row r="5" spans="1:4" ht="18" x14ac:dyDescent="0.2">
      <c r="A5" s="4" t="s">
        <v>52</v>
      </c>
      <c r="B5" s="4" t="s">
        <v>103</v>
      </c>
      <c r="C5" s="6">
        <v>55</v>
      </c>
      <c r="D5" s="377"/>
    </row>
    <row r="6" spans="1:4" ht="18" x14ac:dyDescent="0.2">
      <c r="A6" s="4" t="s">
        <v>52</v>
      </c>
      <c r="B6" s="4" t="s">
        <v>104</v>
      </c>
      <c r="C6" s="7">
        <v>110</v>
      </c>
      <c r="D6" s="377"/>
    </row>
    <row r="7" spans="1:4" ht="18" x14ac:dyDescent="0.2">
      <c r="A7" s="4" t="s">
        <v>52</v>
      </c>
      <c r="B7" s="4" t="s">
        <v>105</v>
      </c>
      <c r="C7" s="6">
        <v>59</v>
      </c>
      <c r="D7" s="377"/>
    </row>
    <row r="8" spans="1:4" ht="18" x14ac:dyDescent="0.2">
      <c r="A8" s="4" t="s">
        <v>52</v>
      </c>
      <c r="B8" s="4" t="s">
        <v>106</v>
      </c>
      <c r="C8" s="6">
        <v>60</v>
      </c>
      <c r="D8" s="377"/>
    </row>
    <row r="9" spans="1:4" ht="18" x14ac:dyDescent="0.2">
      <c r="A9" s="4" t="s">
        <v>52</v>
      </c>
      <c r="B9" s="4" t="s">
        <v>107</v>
      </c>
      <c r="C9" s="6">
        <v>46</v>
      </c>
      <c r="D9" s="377"/>
    </row>
    <row r="10" spans="1:4" ht="18" x14ac:dyDescent="0.2">
      <c r="A10" s="4" t="s">
        <v>52</v>
      </c>
      <c r="B10" s="4" t="s">
        <v>108</v>
      </c>
      <c r="C10" s="6">
        <v>47</v>
      </c>
      <c r="D10" s="377"/>
    </row>
    <row r="11" spans="1:4" ht="18" x14ac:dyDescent="0.2">
      <c r="A11" s="4" t="s">
        <v>52</v>
      </c>
      <c r="B11" s="4" t="s">
        <v>109</v>
      </c>
      <c r="C11" s="6">
        <v>48</v>
      </c>
      <c r="D11" s="377"/>
    </row>
    <row r="12" spans="1:4" ht="18" x14ac:dyDescent="0.2">
      <c r="A12" s="4" t="s">
        <v>52</v>
      </c>
      <c r="B12" s="4" t="s">
        <v>110</v>
      </c>
      <c r="C12" s="6">
        <v>49</v>
      </c>
      <c r="D12" s="377"/>
    </row>
    <row r="13" spans="1:4" ht="18" x14ac:dyDescent="0.2">
      <c r="A13" s="4" t="s">
        <v>52</v>
      </c>
      <c r="B13" s="4" t="s">
        <v>111</v>
      </c>
      <c r="C13" s="6">
        <v>70</v>
      </c>
      <c r="D13" s="377"/>
    </row>
    <row r="14" spans="1:4" ht="18" x14ac:dyDescent="0.2">
      <c r="A14" s="4" t="s">
        <v>52</v>
      </c>
      <c r="B14" s="4" t="s">
        <v>112</v>
      </c>
      <c r="C14" s="6">
        <v>70</v>
      </c>
      <c r="D14" s="377"/>
    </row>
    <row r="15" spans="1:4" ht="18" x14ac:dyDescent="0.2">
      <c r="A15" s="4" t="s">
        <v>52</v>
      </c>
      <c r="B15" s="4" t="s">
        <v>113</v>
      </c>
      <c r="C15" s="6">
        <v>130</v>
      </c>
      <c r="D15" s="377"/>
    </row>
    <row r="16" spans="1:4" ht="18" x14ac:dyDescent="0.2">
      <c r="A16" s="4" t="s">
        <v>52</v>
      </c>
      <c r="B16" s="4" t="s">
        <v>114</v>
      </c>
      <c r="C16" s="6">
        <v>130</v>
      </c>
      <c r="D16" s="377"/>
    </row>
    <row r="17" spans="1:4" ht="18" x14ac:dyDescent="0.2">
      <c r="A17" s="4" t="s">
        <v>52</v>
      </c>
      <c r="B17" s="4" t="s">
        <v>115</v>
      </c>
      <c r="C17" s="6">
        <v>103</v>
      </c>
      <c r="D17" s="377"/>
    </row>
    <row r="18" spans="1:4" ht="18" x14ac:dyDescent="0.2">
      <c r="A18" s="4" t="s">
        <v>52</v>
      </c>
      <c r="B18" s="4" t="s">
        <v>116</v>
      </c>
      <c r="C18" s="6">
        <v>103</v>
      </c>
      <c r="D18" s="377"/>
    </row>
    <row r="19" spans="1:4" ht="18" x14ac:dyDescent="0.2">
      <c r="A19" s="4" t="s">
        <v>52</v>
      </c>
      <c r="B19" s="4" t="s">
        <v>117</v>
      </c>
      <c r="C19" s="6">
        <v>100</v>
      </c>
      <c r="D19" s="377"/>
    </row>
    <row r="20" spans="1:4" ht="18" x14ac:dyDescent="0.2">
      <c r="A20" s="4" t="s">
        <v>52</v>
      </c>
      <c r="B20" s="4" t="s">
        <v>118</v>
      </c>
      <c r="C20" s="6">
        <v>100</v>
      </c>
      <c r="D20" s="377"/>
    </row>
    <row r="21" spans="1:4" ht="18" x14ac:dyDescent="0.2">
      <c r="A21" s="4" t="s">
        <v>52</v>
      </c>
      <c r="B21" s="4" t="s">
        <v>119</v>
      </c>
      <c r="C21" s="6">
        <v>178</v>
      </c>
      <c r="D21" s="377"/>
    </row>
    <row r="22" spans="1:4" ht="18" x14ac:dyDescent="0.2">
      <c r="A22" s="4" t="s">
        <v>52</v>
      </c>
      <c r="B22" s="4" t="s">
        <v>120</v>
      </c>
      <c r="C22" s="6">
        <v>181</v>
      </c>
      <c r="D22" s="377"/>
    </row>
    <row r="23" spans="1:4" ht="18" x14ac:dyDescent="0.2">
      <c r="A23" s="4" t="s">
        <v>52</v>
      </c>
      <c r="B23" s="4" t="s">
        <v>121</v>
      </c>
      <c r="C23" s="6">
        <v>97</v>
      </c>
      <c r="D23" s="377"/>
    </row>
    <row r="24" spans="1:4" ht="18" x14ac:dyDescent="0.2">
      <c r="A24" s="4" t="s">
        <v>52</v>
      </c>
      <c r="B24" s="4" t="s">
        <v>122</v>
      </c>
      <c r="C24" s="6">
        <v>97</v>
      </c>
      <c r="D24" s="377"/>
    </row>
    <row r="25" spans="1:4" ht="18" x14ac:dyDescent="0.2">
      <c r="A25" s="4" t="s">
        <v>52</v>
      </c>
      <c r="B25" s="4" t="s">
        <v>123</v>
      </c>
      <c r="C25" s="6">
        <v>55</v>
      </c>
      <c r="D25" s="377"/>
    </row>
    <row r="26" spans="1:4" ht="18" x14ac:dyDescent="0.2">
      <c r="A26" s="4" t="s">
        <v>52</v>
      </c>
      <c r="B26" s="4" t="s">
        <v>124</v>
      </c>
      <c r="C26" s="6">
        <v>75</v>
      </c>
      <c r="D26" s="377"/>
    </row>
    <row r="27" spans="1:4" ht="18" x14ac:dyDescent="0.2">
      <c r="A27" s="4" t="s">
        <v>52</v>
      </c>
      <c r="B27" s="4" t="s">
        <v>125</v>
      </c>
      <c r="C27" s="6">
        <v>69</v>
      </c>
      <c r="D27" s="377"/>
    </row>
    <row r="28" spans="1:4" ht="18" x14ac:dyDescent="0.2">
      <c r="A28" s="4" t="s">
        <v>52</v>
      </c>
      <c r="B28" s="4" t="s">
        <v>126</v>
      </c>
      <c r="C28" s="6">
        <v>69</v>
      </c>
      <c r="D28" s="377"/>
    </row>
    <row r="29" spans="1:4" ht="18" x14ac:dyDescent="0.2">
      <c r="A29" s="4" t="s">
        <v>52</v>
      </c>
      <c r="B29" s="4" t="s">
        <v>127</v>
      </c>
      <c r="C29" s="6">
        <v>74</v>
      </c>
      <c r="D29" s="377"/>
    </row>
    <row r="30" spans="1:4" ht="18" x14ac:dyDescent="0.2">
      <c r="A30" s="4" t="s">
        <v>52</v>
      </c>
      <c r="B30" s="4" t="s">
        <v>128</v>
      </c>
      <c r="C30" s="6">
        <v>74</v>
      </c>
      <c r="D30" s="377"/>
    </row>
    <row r="31" spans="1:4" ht="18" x14ac:dyDescent="0.2">
      <c r="A31" s="4" t="s">
        <v>53</v>
      </c>
      <c r="B31" s="4" t="s">
        <v>129</v>
      </c>
      <c r="C31" s="5">
        <v>160</v>
      </c>
      <c r="D31" s="377"/>
    </row>
    <row r="32" spans="1:4" ht="18" x14ac:dyDescent="0.2">
      <c r="A32" s="4" t="s">
        <v>53</v>
      </c>
      <c r="B32" s="4" t="s">
        <v>130</v>
      </c>
      <c r="C32" s="5">
        <v>160</v>
      </c>
      <c r="D32" s="377"/>
    </row>
    <row r="33" spans="1:4" ht="18" x14ac:dyDescent="0.2">
      <c r="A33" s="4" t="s">
        <v>53</v>
      </c>
      <c r="B33" s="4" t="s">
        <v>131</v>
      </c>
      <c r="C33" s="5">
        <v>74</v>
      </c>
      <c r="D33" s="377"/>
    </row>
    <row r="34" spans="1:4" ht="18" x14ac:dyDescent="0.2">
      <c r="A34" s="4" t="s">
        <v>53</v>
      </c>
      <c r="B34" s="4" t="s">
        <v>132</v>
      </c>
      <c r="C34" s="5">
        <v>76</v>
      </c>
      <c r="D34" s="377"/>
    </row>
    <row r="35" spans="1:4" ht="18" x14ac:dyDescent="0.2">
      <c r="A35" s="4" t="s">
        <v>53</v>
      </c>
      <c r="B35" s="4" t="s">
        <v>462</v>
      </c>
      <c r="C35" s="5">
        <v>250</v>
      </c>
      <c r="D35" s="377" t="s">
        <v>465</v>
      </c>
    </row>
    <row r="36" spans="1:4" ht="18" x14ac:dyDescent="0.2">
      <c r="A36" s="4" t="s">
        <v>53</v>
      </c>
      <c r="B36" s="4" t="s">
        <v>447</v>
      </c>
      <c r="C36" s="5">
        <v>250</v>
      </c>
      <c r="D36" s="377" t="s">
        <v>465</v>
      </c>
    </row>
    <row r="37" spans="1:4" ht="18" x14ac:dyDescent="0.2">
      <c r="A37" s="4" t="s">
        <v>53</v>
      </c>
      <c r="B37" s="4" t="s">
        <v>448</v>
      </c>
      <c r="C37" s="5">
        <v>245</v>
      </c>
      <c r="D37" s="377" t="s">
        <v>465</v>
      </c>
    </row>
    <row r="38" spans="1:4" ht="18" x14ac:dyDescent="0.2">
      <c r="A38" s="4" t="s">
        <v>53</v>
      </c>
      <c r="B38" s="4" t="s">
        <v>449</v>
      </c>
      <c r="C38" s="5">
        <v>243</v>
      </c>
      <c r="D38" s="377" t="s">
        <v>465</v>
      </c>
    </row>
    <row r="39" spans="1:4" ht="18" x14ac:dyDescent="0.2">
      <c r="A39" s="4" t="s">
        <v>53</v>
      </c>
      <c r="B39" s="4" t="s">
        <v>450</v>
      </c>
      <c r="C39" s="5">
        <v>243</v>
      </c>
      <c r="D39" s="377" t="s">
        <v>465</v>
      </c>
    </row>
    <row r="40" spans="1:4" ht="18" x14ac:dyDescent="0.2">
      <c r="A40" s="4" t="s">
        <v>53</v>
      </c>
      <c r="B40" s="4" t="s">
        <v>451</v>
      </c>
      <c r="C40" s="5">
        <v>240</v>
      </c>
      <c r="D40" s="377" t="s">
        <v>465</v>
      </c>
    </row>
    <row r="41" spans="1:4" ht="18" x14ac:dyDescent="0.2">
      <c r="A41" s="4" t="s">
        <v>53</v>
      </c>
      <c r="B41" s="4" t="s">
        <v>452</v>
      </c>
      <c r="C41" s="5">
        <v>230</v>
      </c>
      <c r="D41" s="377" t="s">
        <v>465</v>
      </c>
    </row>
    <row r="42" spans="1:4" ht="18" x14ac:dyDescent="0.2">
      <c r="A42" s="4" t="s">
        <v>53</v>
      </c>
      <c r="B42" s="4" t="s">
        <v>453</v>
      </c>
      <c r="C42" s="5">
        <v>243</v>
      </c>
      <c r="D42" s="377" t="s">
        <v>465</v>
      </c>
    </row>
    <row r="43" spans="1:4" ht="18" x14ac:dyDescent="0.2">
      <c r="A43" s="4" t="s">
        <v>53</v>
      </c>
      <c r="B43" s="4" t="s">
        <v>454</v>
      </c>
      <c r="C43" s="5">
        <v>238</v>
      </c>
      <c r="D43" s="377" t="s">
        <v>465</v>
      </c>
    </row>
    <row r="44" spans="1:4" ht="18" x14ac:dyDescent="0.2">
      <c r="A44" s="4" t="s">
        <v>53</v>
      </c>
      <c r="B44" s="4" t="s">
        <v>455</v>
      </c>
      <c r="C44" s="5">
        <v>120</v>
      </c>
      <c r="D44" s="377" t="s">
        <v>465</v>
      </c>
    </row>
    <row r="45" spans="1:4" ht="18" x14ac:dyDescent="0.2">
      <c r="A45" s="4" t="s">
        <v>53</v>
      </c>
      <c r="B45" s="4" t="s">
        <v>456</v>
      </c>
      <c r="C45" s="5">
        <v>240</v>
      </c>
      <c r="D45" s="377"/>
    </row>
    <row r="46" spans="1:4" ht="18" x14ac:dyDescent="0.2">
      <c r="A46" s="4" t="s">
        <v>53</v>
      </c>
      <c r="B46" s="4" t="s">
        <v>457</v>
      </c>
      <c r="C46" s="5">
        <v>120</v>
      </c>
      <c r="D46" s="377"/>
    </row>
    <row r="47" spans="1:4" ht="18" x14ac:dyDescent="0.2">
      <c r="A47" s="4" t="s">
        <v>53</v>
      </c>
      <c r="B47" s="4" t="s">
        <v>458</v>
      </c>
      <c r="C47" s="5">
        <v>131</v>
      </c>
      <c r="D47" s="377"/>
    </row>
    <row r="48" spans="1:4" ht="18" x14ac:dyDescent="0.2">
      <c r="A48" s="4" t="s">
        <v>53</v>
      </c>
      <c r="B48" s="4" t="s">
        <v>133</v>
      </c>
      <c r="C48" s="5">
        <v>65</v>
      </c>
      <c r="D48" s="377"/>
    </row>
    <row r="49" spans="1:4" ht="18" x14ac:dyDescent="0.2">
      <c r="A49" s="4" t="s">
        <v>53</v>
      </c>
      <c r="B49" s="4" t="s">
        <v>134</v>
      </c>
      <c r="C49" s="5">
        <v>43</v>
      </c>
      <c r="D49" s="377"/>
    </row>
    <row r="50" spans="1:4" ht="18" x14ac:dyDescent="0.2">
      <c r="A50" s="4" t="s">
        <v>53</v>
      </c>
      <c r="B50" s="4" t="s">
        <v>135</v>
      </c>
      <c r="C50" s="5">
        <v>65</v>
      </c>
      <c r="D50" s="377"/>
    </row>
    <row r="51" spans="1:4" ht="18" x14ac:dyDescent="0.2">
      <c r="A51" s="4" t="s">
        <v>53</v>
      </c>
      <c r="B51" s="4" t="s">
        <v>136</v>
      </c>
      <c r="C51" s="5">
        <v>43</v>
      </c>
      <c r="D51" s="377"/>
    </row>
    <row r="52" spans="1:4" ht="18" x14ac:dyDescent="0.2">
      <c r="A52" s="4" t="s">
        <v>53</v>
      </c>
      <c r="B52" s="4" t="s">
        <v>137</v>
      </c>
      <c r="C52" s="5">
        <v>65</v>
      </c>
      <c r="D52" s="377"/>
    </row>
    <row r="53" spans="1:4" ht="18" x14ac:dyDescent="0.2">
      <c r="A53" s="4" t="s">
        <v>53</v>
      </c>
      <c r="B53" s="4" t="s">
        <v>138</v>
      </c>
      <c r="C53" s="5">
        <v>50.5</v>
      </c>
      <c r="D53" s="377"/>
    </row>
    <row r="54" spans="1:4" ht="18" x14ac:dyDescent="0.2">
      <c r="A54" s="4" t="s">
        <v>53</v>
      </c>
      <c r="B54" s="8" t="s">
        <v>207</v>
      </c>
      <c r="C54" s="5">
        <v>92</v>
      </c>
      <c r="D54" s="377"/>
    </row>
    <row r="55" spans="1:4" ht="18" x14ac:dyDescent="0.2">
      <c r="A55" s="4" t="s">
        <v>53</v>
      </c>
      <c r="B55" s="8" t="s">
        <v>208</v>
      </c>
      <c r="C55" s="5">
        <v>92</v>
      </c>
      <c r="D55" s="377"/>
    </row>
    <row r="56" spans="1:4" ht="18" x14ac:dyDescent="0.2">
      <c r="A56" s="4" t="s">
        <v>53</v>
      </c>
      <c r="B56" s="8" t="s">
        <v>209</v>
      </c>
      <c r="C56" s="5">
        <v>97</v>
      </c>
      <c r="D56" s="377"/>
    </row>
    <row r="57" spans="1:4" ht="18" x14ac:dyDescent="0.2">
      <c r="A57" s="4" t="s">
        <v>53</v>
      </c>
      <c r="B57" s="8" t="s">
        <v>210</v>
      </c>
      <c r="C57" s="5">
        <v>97</v>
      </c>
      <c r="D57" s="377"/>
    </row>
    <row r="58" spans="1:4" ht="18" x14ac:dyDescent="0.2">
      <c r="A58" s="4" t="s">
        <v>53</v>
      </c>
      <c r="B58" s="8" t="s">
        <v>211</v>
      </c>
      <c r="C58" s="5">
        <v>43</v>
      </c>
      <c r="D58" s="377"/>
    </row>
    <row r="59" spans="1:4" ht="18" x14ac:dyDescent="0.2">
      <c r="A59" s="4" t="s">
        <v>53</v>
      </c>
      <c r="B59" s="8" t="s">
        <v>212</v>
      </c>
      <c r="C59" s="5">
        <v>49.5</v>
      </c>
      <c r="D59" s="377"/>
    </row>
    <row r="60" spans="1:4" ht="18" x14ac:dyDescent="0.2">
      <c r="A60" s="4" t="s">
        <v>53</v>
      </c>
      <c r="B60" s="8" t="s">
        <v>213</v>
      </c>
      <c r="C60" s="5">
        <v>49.5</v>
      </c>
      <c r="D60" s="377"/>
    </row>
    <row r="61" spans="1:4" ht="18" x14ac:dyDescent="0.2">
      <c r="A61" s="4" t="s">
        <v>53</v>
      </c>
      <c r="B61" s="8" t="s">
        <v>214</v>
      </c>
      <c r="C61" s="5">
        <v>65</v>
      </c>
      <c r="D61" s="377"/>
    </row>
    <row r="62" spans="1:4" ht="18" x14ac:dyDescent="0.2">
      <c r="A62" s="4" t="s">
        <v>53</v>
      </c>
      <c r="B62" s="8" t="s">
        <v>215</v>
      </c>
      <c r="C62" s="5">
        <v>65</v>
      </c>
      <c r="D62" s="377"/>
    </row>
    <row r="63" spans="1:4" ht="18" x14ac:dyDescent="0.2">
      <c r="A63" s="4" t="s">
        <v>53</v>
      </c>
      <c r="B63" s="8" t="s">
        <v>216</v>
      </c>
      <c r="C63" s="5">
        <v>65</v>
      </c>
      <c r="D63" s="377"/>
    </row>
    <row r="64" spans="1:4" ht="18" x14ac:dyDescent="0.2">
      <c r="A64" s="4" t="s">
        <v>53</v>
      </c>
      <c r="B64" s="8" t="s">
        <v>217</v>
      </c>
      <c r="C64" s="5">
        <v>78</v>
      </c>
      <c r="D64" s="377"/>
    </row>
    <row r="65" spans="1:4" ht="18" x14ac:dyDescent="0.2">
      <c r="A65" s="4" t="s">
        <v>53</v>
      </c>
      <c r="B65" s="8" t="s">
        <v>218</v>
      </c>
      <c r="C65" s="5">
        <v>78</v>
      </c>
      <c r="D65" s="377"/>
    </row>
    <row r="66" spans="1:4" ht="18" x14ac:dyDescent="0.2">
      <c r="A66" s="4" t="s">
        <v>53</v>
      </c>
      <c r="B66" s="4" t="s">
        <v>56</v>
      </c>
      <c r="C66" s="5">
        <v>245</v>
      </c>
      <c r="D66" s="377"/>
    </row>
    <row r="67" spans="1:4" ht="18" x14ac:dyDescent="0.2">
      <c r="A67" s="4" t="s">
        <v>53</v>
      </c>
      <c r="B67" s="4" t="s">
        <v>57</v>
      </c>
      <c r="C67" s="5">
        <v>210</v>
      </c>
      <c r="D67" s="377"/>
    </row>
    <row r="68" spans="1:4" ht="18" x14ac:dyDescent="0.2">
      <c r="A68" s="4" t="s">
        <v>54</v>
      </c>
      <c r="B68" s="4" t="s">
        <v>139</v>
      </c>
      <c r="C68" s="5">
        <v>217</v>
      </c>
      <c r="D68" s="377"/>
    </row>
    <row r="69" spans="1:4" ht="18" x14ac:dyDescent="0.2">
      <c r="A69" s="4" t="s">
        <v>54</v>
      </c>
      <c r="B69" s="4" t="s">
        <v>140</v>
      </c>
      <c r="C69" s="5">
        <v>42</v>
      </c>
      <c r="D69" s="377"/>
    </row>
    <row r="70" spans="1:4" ht="18" x14ac:dyDescent="0.2">
      <c r="A70" s="4" t="s">
        <v>54</v>
      </c>
      <c r="B70" s="4" t="s">
        <v>141</v>
      </c>
      <c r="C70" s="5">
        <v>42</v>
      </c>
      <c r="D70" s="377"/>
    </row>
    <row r="71" spans="1:4" ht="18" x14ac:dyDescent="0.2">
      <c r="A71" s="4" t="s">
        <v>54</v>
      </c>
      <c r="B71" s="4" t="s">
        <v>142</v>
      </c>
      <c r="C71" s="5">
        <v>42</v>
      </c>
      <c r="D71" s="377"/>
    </row>
    <row r="72" spans="1:4" ht="18" x14ac:dyDescent="0.2">
      <c r="A72" s="4" t="s">
        <v>54</v>
      </c>
      <c r="B72" s="4" t="s">
        <v>143</v>
      </c>
      <c r="C72" s="5">
        <v>57</v>
      </c>
      <c r="D72" s="377"/>
    </row>
    <row r="73" spans="1:4" ht="18" x14ac:dyDescent="0.2">
      <c r="A73" s="4" t="s">
        <v>54</v>
      </c>
      <c r="B73" s="4" t="s">
        <v>144</v>
      </c>
      <c r="C73" s="5">
        <v>40</v>
      </c>
      <c r="D73" s="377"/>
    </row>
    <row r="74" spans="1:4" ht="18" x14ac:dyDescent="0.2">
      <c r="A74" s="4" t="s">
        <v>54</v>
      </c>
      <c r="B74" s="4" t="s">
        <v>145</v>
      </c>
      <c r="C74" s="5">
        <v>41</v>
      </c>
      <c r="D74" s="377"/>
    </row>
    <row r="75" spans="1:4" ht="18" x14ac:dyDescent="0.2">
      <c r="A75" s="4" t="s">
        <v>54</v>
      </c>
      <c r="B75" s="4" t="s">
        <v>146</v>
      </c>
      <c r="C75" s="5">
        <v>42</v>
      </c>
      <c r="D75" s="377"/>
    </row>
    <row r="76" spans="1:4" ht="18" x14ac:dyDescent="0.2">
      <c r="A76" s="4" t="s">
        <v>54</v>
      </c>
      <c r="B76" s="4" t="s">
        <v>147</v>
      </c>
      <c r="C76" s="5">
        <v>43</v>
      </c>
      <c r="D76" s="377"/>
    </row>
    <row r="77" spans="1:4" ht="18" x14ac:dyDescent="0.2">
      <c r="A77" s="4" t="s">
        <v>55</v>
      </c>
      <c r="B77" s="4"/>
      <c r="C77" s="5"/>
      <c r="D77" s="377"/>
    </row>
    <row r="78" spans="1:4" ht="18" x14ac:dyDescent="0.2">
      <c r="A78" s="4" t="s">
        <v>55</v>
      </c>
      <c r="B78" s="4" t="s">
        <v>148</v>
      </c>
      <c r="C78" s="5">
        <v>109</v>
      </c>
      <c r="D78" s="377"/>
    </row>
    <row r="79" spans="1:4" ht="18" x14ac:dyDescent="0.2">
      <c r="A79" s="4" t="s">
        <v>55</v>
      </c>
      <c r="B79" s="4" t="s">
        <v>149</v>
      </c>
      <c r="C79" s="5">
        <v>120</v>
      </c>
      <c r="D79" s="377"/>
    </row>
    <row r="80" spans="1:4" ht="18" x14ac:dyDescent="0.2">
      <c r="A80" s="4" t="s">
        <v>55</v>
      </c>
      <c r="B80" s="4" t="s">
        <v>150</v>
      </c>
      <c r="C80" s="5">
        <v>120</v>
      </c>
      <c r="D80" s="377"/>
    </row>
    <row r="81" spans="1:4" ht="18" x14ac:dyDescent="0.2">
      <c r="A81" s="4" t="s">
        <v>55</v>
      </c>
      <c r="B81" s="4" t="s">
        <v>151</v>
      </c>
      <c r="C81" s="5">
        <v>120</v>
      </c>
      <c r="D81" s="377"/>
    </row>
    <row r="82" spans="1:4" ht="18" x14ac:dyDescent="0.2">
      <c r="A82" s="4" t="s">
        <v>55</v>
      </c>
      <c r="B82" s="4" t="s">
        <v>152</v>
      </c>
      <c r="C82" s="5">
        <v>120</v>
      </c>
      <c r="D82" s="377"/>
    </row>
    <row r="83" spans="1:4" ht="18" x14ac:dyDescent="0.2">
      <c r="A83" s="4" t="s">
        <v>55</v>
      </c>
      <c r="B83" s="4" t="s">
        <v>153</v>
      </c>
      <c r="C83" s="5">
        <v>228</v>
      </c>
      <c r="D83" s="377"/>
    </row>
    <row r="84" spans="1:4" ht="18" x14ac:dyDescent="0.2">
      <c r="A84" s="4" t="s">
        <v>55</v>
      </c>
      <c r="B84" s="4" t="s">
        <v>154</v>
      </c>
      <c r="C84" s="5">
        <v>180</v>
      </c>
      <c r="D84" s="377"/>
    </row>
    <row r="85" spans="1:4" ht="18" x14ac:dyDescent="0.2">
      <c r="A85" s="4" t="s">
        <v>55</v>
      </c>
      <c r="B85" s="4" t="s">
        <v>155</v>
      </c>
      <c r="C85" s="5">
        <v>218</v>
      </c>
      <c r="D85" s="377"/>
    </row>
    <row r="86" spans="1:4" ht="18" x14ac:dyDescent="0.2">
      <c r="A86" s="4" t="s">
        <v>55</v>
      </c>
      <c r="B86" s="4" t="s">
        <v>156</v>
      </c>
      <c r="C86" s="5">
        <v>225</v>
      </c>
      <c r="D86" s="377"/>
    </row>
    <row r="87" spans="1:4" ht="18" x14ac:dyDescent="0.2">
      <c r="A87" s="4" t="s">
        <v>55</v>
      </c>
      <c r="B87" s="4" t="s">
        <v>157</v>
      </c>
      <c r="C87" s="5">
        <v>159</v>
      </c>
      <c r="D87" s="377"/>
    </row>
    <row r="88" spans="1:4" ht="18" x14ac:dyDescent="0.2">
      <c r="A88" s="4" t="s">
        <v>55</v>
      </c>
      <c r="B88" s="4" t="s">
        <v>158</v>
      </c>
      <c r="C88" s="5">
        <v>220</v>
      </c>
      <c r="D88" s="377"/>
    </row>
    <row r="89" spans="1:4" ht="18" x14ac:dyDescent="0.2">
      <c r="A89" s="4" t="s">
        <v>55</v>
      </c>
      <c r="B89" s="4" t="s">
        <v>159</v>
      </c>
      <c r="C89" s="5">
        <v>137</v>
      </c>
      <c r="D89" s="377"/>
    </row>
    <row r="90" spans="1:4" ht="18" x14ac:dyDescent="0.2">
      <c r="A90" s="4" t="s">
        <v>55</v>
      </c>
      <c r="B90" s="4" t="s">
        <v>160</v>
      </c>
      <c r="C90" s="5">
        <v>140</v>
      </c>
      <c r="D90" s="377"/>
    </row>
    <row r="91" spans="1:4" ht="18" x14ac:dyDescent="0.2">
      <c r="A91" s="4" t="s">
        <v>55</v>
      </c>
      <c r="B91" s="4" t="s">
        <v>161</v>
      </c>
      <c r="C91" s="5">
        <v>188</v>
      </c>
      <c r="D91" s="377"/>
    </row>
    <row r="92" spans="1:4" ht="18" x14ac:dyDescent="0.2">
      <c r="A92" s="4" t="s">
        <v>55</v>
      </c>
      <c r="B92" s="4" t="s">
        <v>162</v>
      </c>
      <c r="C92" s="5">
        <v>189</v>
      </c>
      <c r="D92" s="377"/>
    </row>
    <row r="93" spans="1:4" ht="18" x14ac:dyDescent="0.2">
      <c r="A93" s="4" t="s">
        <v>55</v>
      </c>
      <c r="B93" s="4" t="s">
        <v>163</v>
      </c>
      <c r="C93" s="5">
        <v>193</v>
      </c>
      <c r="D93" s="377"/>
    </row>
    <row r="94" spans="1:4" ht="18" x14ac:dyDescent="0.2">
      <c r="A94" s="4" t="s">
        <v>55</v>
      </c>
      <c r="B94" s="4" t="s">
        <v>164</v>
      </c>
      <c r="C94" s="5">
        <v>210</v>
      </c>
      <c r="D94" s="377"/>
    </row>
    <row r="95" spans="1:4" ht="18" x14ac:dyDescent="0.2">
      <c r="A95" s="4" t="s">
        <v>55</v>
      </c>
      <c r="B95" s="4" t="s">
        <v>165</v>
      </c>
      <c r="C95" s="5">
        <v>87</v>
      </c>
      <c r="D95" s="377"/>
    </row>
    <row r="96" spans="1:4" ht="18" x14ac:dyDescent="0.2">
      <c r="A96" s="4" t="s">
        <v>55</v>
      </c>
      <c r="B96" s="4" t="s">
        <v>166</v>
      </c>
      <c r="C96" s="5">
        <v>90</v>
      </c>
      <c r="D96" s="377"/>
    </row>
    <row r="97" spans="1:4" ht="18" x14ac:dyDescent="0.2">
      <c r="A97" s="4" t="s">
        <v>55</v>
      </c>
      <c r="B97" s="4" t="s">
        <v>167</v>
      </c>
      <c r="C97" s="5">
        <v>92</v>
      </c>
      <c r="D97" s="377"/>
    </row>
    <row r="98" spans="1:4" ht="18" x14ac:dyDescent="0.2">
      <c r="A98" s="4" t="s">
        <v>55</v>
      </c>
      <c r="B98" s="4" t="s">
        <v>168</v>
      </c>
      <c r="C98" s="5">
        <v>92</v>
      </c>
      <c r="D98" s="377"/>
    </row>
    <row r="99" spans="1:4" ht="18" x14ac:dyDescent="0.2">
      <c r="A99" s="4" t="s">
        <v>55</v>
      </c>
      <c r="B99" s="4" t="s">
        <v>169</v>
      </c>
      <c r="C99" s="5">
        <v>97</v>
      </c>
      <c r="D99" s="377"/>
    </row>
    <row r="100" spans="1:4" ht="18" x14ac:dyDescent="0.2">
      <c r="A100" s="4" t="s">
        <v>55</v>
      </c>
      <c r="B100" s="4" t="s">
        <v>170</v>
      </c>
      <c r="C100" s="5">
        <v>97</v>
      </c>
      <c r="D100" s="377"/>
    </row>
    <row r="101" spans="1:4" ht="18" x14ac:dyDescent="0.2">
      <c r="A101" s="4" t="s">
        <v>55</v>
      </c>
      <c r="B101" s="4" t="s">
        <v>171</v>
      </c>
      <c r="C101" s="5">
        <v>137</v>
      </c>
      <c r="D101" s="377"/>
    </row>
    <row r="102" spans="1:4" ht="18" x14ac:dyDescent="0.2">
      <c r="A102" s="4" t="s">
        <v>55</v>
      </c>
      <c r="B102" s="4" t="s">
        <v>172</v>
      </c>
      <c r="C102" s="5">
        <v>139</v>
      </c>
      <c r="D102" s="377"/>
    </row>
    <row r="103" spans="1:4" ht="18" x14ac:dyDescent="0.2">
      <c r="A103" s="4" t="s">
        <v>55</v>
      </c>
      <c r="B103" s="4" t="s">
        <v>173</v>
      </c>
      <c r="C103" s="5">
        <v>150</v>
      </c>
      <c r="D103" s="377"/>
    </row>
    <row r="104" spans="1:4" ht="18" x14ac:dyDescent="0.2">
      <c r="A104" s="4" t="s">
        <v>55</v>
      </c>
      <c r="B104" s="4" t="s">
        <v>174</v>
      </c>
      <c r="C104" s="5">
        <v>43</v>
      </c>
      <c r="D104" s="377"/>
    </row>
    <row r="105" spans="1:4" ht="18" x14ac:dyDescent="0.2">
      <c r="A105" s="4" t="s">
        <v>55</v>
      </c>
      <c r="B105" s="4" t="s">
        <v>175</v>
      </c>
      <c r="C105" s="5">
        <v>49.5</v>
      </c>
      <c r="D105" s="377"/>
    </row>
    <row r="106" spans="1:4" ht="18" x14ac:dyDescent="0.2">
      <c r="A106" s="4" t="s">
        <v>55</v>
      </c>
      <c r="B106" s="4" t="s">
        <v>176</v>
      </c>
      <c r="C106" s="5">
        <v>49.5</v>
      </c>
      <c r="D106" s="377"/>
    </row>
    <row r="107" spans="1:4" ht="18" x14ac:dyDescent="0.2">
      <c r="A107" s="4" t="s">
        <v>55</v>
      </c>
      <c r="B107" s="4" t="s">
        <v>177</v>
      </c>
      <c r="C107" s="5">
        <v>78</v>
      </c>
      <c r="D107" s="377"/>
    </row>
    <row r="108" spans="1:4" ht="18" x14ac:dyDescent="0.2">
      <c r="A108" s="4" t="s">
        <v>55</v>
      </c>
      <c r="B108" s="4" t="s">
        <v>178</v>
      </c>
      <c r="C108" s="5">
        <v>65</v>
      </c>
      <c r="D108" s="377"/>
    </row>
    <row r="109" spans="1:4" ht="18" x14ac:dyDescent="0.2">
      <c r="A109" s="4" t="s">
        <v>55</v>
      </c>
      <c r="B109" s="4" t="s">
        <v>179</v>
      </c>
      <c r="C109" s="5">
        <v>65</v>
      </c>
      <c r="D109" s="377"/>
    </row>
    <row r="110" spans="1:4" ht="18" x14ac:dyDescent="0.2">
      <c r="A110" s="4" t="s">
        <v>55</v>
      </c>
      <c r="B110" s="4" t="s">
        <v>180</v>
      </c>
      <c r="C110" s="5">
        <v>78</v>
      </c>
      <c r="D110" s="377"/>
    </row>
    <row r="111" spans="1:4" ht="18" x14ac:dyDescent="0.2">
      <c r="A111" s="4" t="s">
        <v>55</v>
      </c>
      <c r="B111" s="4" t="s">
        <v>181</v>
      </c>
      <c r="C111" s="5">
        <v>65</v>
      </c>
      <c r="D111" s="377"/>
    </row>
    <row r="112" spans="1:4" ht="18" x14ac:dyDescent="0.2">
      <c r="A112" s="4" t="s">
        <v>55</v>
      </c>
      <c r="B112" s="4" t="s">
        <v>58</v>
      </c>
      <c r="C112" s="5">
        <v>115</v>
      </c>
      <c r="D112" s="377"/>
    </row>
    <row r="113" spans="1:4" ht="18" x14ac:dyDescent="0.2">
      <c r="A113" s="4" t="s">
        <v>60</v>
      </c>
      <c r="B113" s="4" t="s">
        <v>182</v>
      </c>
      <c r="C113" s="5">
        <v>230</v>
      </c>
      <c r="D113" s="377"/>
    </row>
    <row r="114" spans="1:4" ht="18" x14ac:dyDescent="0.2">
      <c r="A114" s="4" t="s">
        <v>59</v>
      </c>
      <c r="B114" s="4" t="s">
        <v>183</v>
      </c>
      <c r="C114" s="5">
        <v>235</v>
      </c>
      <c r="D114" s="377"/>
    </row>
    <row r="115" spans="1:4" ht="18" x14ac:dyDescent="0.2">
      <c r="A115" s="4" t="s">
        <v>59</v>
      </c>
      <c r="B115" s="4" t="s">
        <v>184</v>
      </c>
      <c r="C115" s="5">
        <v>240</v>
      </c>
      <c r="D115" s="377"/>
    </row>
    <row r="116" spans="1:4" ht="18" x14ac:dyDescent="0.2">
      <c r="A116" s="4" t="s">
        <v>59</v>
      </c>
      <c r="B116" s="4" t="s">
        <v>185</v>
      </c>
      <c r="C116" s="5">
        <v>230</v>
      </c>
      <c r="D116" s="377"/>
    </row>
    <row r="117" spans="1:4" ht="18" x14ac:dyDescent="0.2">
      <c r="A117" s="4" t="s">
        <v>59</v>
      </c>
      <c r="B117" s="4" t="s">
        <v>186</v>
      </c>
      <c r="C117" s="5">
        <v>235</v>
      </c>
      <c r="D117" s="377"/>
    </row>
    <row r="118" spans="1:4" ht="18" x14ac:dyDescent="0.2">
      <c r="A118" s="4" t="s">
        <v>59</v>
      </c>
      <c r="B118" s="4" t="s">
        <v>187</v>
      </c>
      <c r="C118" s="5">
        <v>240</v>
      </c>
      <c r="D118" s="377"/>
    </row>
    <row r="119" spans="1:4" ht="18" x14ac:dyDescent="0.2">
      <c r="A119" s="4" t="s">
        <v>59</v>
      </c>
      <c r="B119" s="4" t="s">
        <v>188</v>
      </c>
      <c r="C119" s="5">
        <v>245</v>
      </c>
      <c r="D119" s="377"/>
    </row>
    <row r="120" spans="1:4" ht="18" x14ac:dyDescent="0.2">
      <c r="A120" s="4" t="s">
        <v>59</v>
      </c>
      <c r="B120" s="4" t="s">
        <v>189</v>
      </c>
      <c r="C120" s="5">
        <v>375</v>
      </c>
      <c r="D120" s="377"/>
    </row>
    <row r="121" spans="1:4" ht="18" x14ac:dyDescent="0.2">
      <c r="A121" s="4" t="s">
        <v>59</v>
      </c>
      <c r="B121" s="4" t="s">
        <v>190</v>
      </c>
      <c r="C121" s="5">
        <v>375</v>
      </c>
      <c r="D121" s="377"/>
    </row>
    <row r="122" spans="1:4" ht="18" x14ac:dyDescent="0.2">
      <c r="A122" s="4" t="s">
        <v>59</v>
      </c>
      <c r="B122" s="4" t="s">
        <v>191</v>
      </c>
      <c r="C122" s="5">
        <v>375</v>
      </c>
      <c r="D122" s="377"/>
    </row>
    <row r="123" spans="1:4" ht="18" x14ac:dyDescent="0.2">
      <c r="A123" s="4" t="s">
        <v>59</v>
      </c>
      <c r="B123" s="4" t="s">
        <v>192</v>
      </c>
      <c r="C123" s="5">
        <v>455</v>
      </c>
      <c r="D123" s="377"/>
    </row>
    <row r="124" spans="1:4" ht="18" x14ac:dyDescent="0.2">
      <c r="A124" s="4" t="s">
        <v>59</v>
      </c>
      <c r="B124" s="4" t="s">
        <v>193</v>
      </c>
      <c r="C124" s="5">
        <v>460</v>
      </c>
      <c r="D124" s="377"/>
    </row>
    <row r="125" spans="1:4" ht="18" x14ac:dyDescent="0.2">
      <c r="A125" s="4" t="s">
        <v>59</v>
      </c>
      <c r="B125" s="4" t="s">
        <v>194</v>
      </c>
      <c r="C125" s="5">
        <v>410</v>
      </c>
      <c r="D125" s="377"/>
    </row>
    <row r="126" spans="1:4" ht="18" x14ac:dyDescent="0.2">
      <c r="A126" s="4" t="s">
        <v>59</v>
      </c>
      <c r="B126" s="4" t="s">
        <v>195</v>
      </c>
      <c r="C126" s="5">
        <v>410</v>
      </c>
      <c r="D126" s="377"/>
    </row>
    <row r="127" spans="1:4" ht="18" x14ac:dyDescent="0.2">
      <c r="A127" s="4" t="s">
        <v>59</v>
      </c>
      <c r="B127" s="4" t="s">
        <v>196</v>
      </c>
      <c r="C127" s="5">
        <v>545</v>
      </c>
      <c r="D127" s="377"/>
    </row>
    <row r="128" spans="1:4" ht="18" x14ac:dyDescent="0.2">
      <c r="A128" s="4" t="s">
        <v>59</v>
      </c>
      <c r="B128" s="4" t="s">
        <v>197</v>
      </c>
      <c r="C128" s="5">
        <v>550</v>
      </c>
      <c r="D128" s="377"/>
    </row>
    <row r="129" spans="1:5" ht="18" x14ac:dyDescent="0.2">
      <c r="A129" s="4" t="s">
        <v>59</v>
      </c>
      <c r="B129" s="4" t="s">
        <v>95</v>
      </c>
      <c r="C129" s="5">
        <v>375</v>
      </c>
      <c r="D129" s="378"/>
    </row>
    <row r="130" spans="1:5" ht="18" x14ac:dyDescent="0.2">
      <c r="A130" s="4" t="s">
        <v>62</v>
      </c>
      <c r="B130" s="4"/>
      <c r="C130" s="2" t="s">
        <v>426</v>
      </c>
      <c r="D130" s="2" t="s">
        <v>419</v>
      </c>
      <c r="E130" s="2" t="s">
        <v>419</v>
      </c>
    </row>
    <row r="131" spans="1:5" ht="18" x14ac:dyDescent="0.2">
      <c r="A131" s="4" t="s">
        <v>62</v>
      </c>
      <c r="B131" s="4" t="s">
        <v>198</v>
      </c>
      <c r="C131" s="5" t="s">
        <v>428</v>
      </c>
      <c r="D131" s="371" t="s">
        <v>279</v>
      </c>
      <c r="E131" s="371" t="s">
        <v>279</v>
      </c>
    </row>
    <row r="132" spans="1:5" ht="18" x14ac:dyDescent="0.2">
      <c r="A132" s="4" t="s">
        <v>61</v>
      </c>
      <c r="B132" s="4" t="s">
        <v>206</v>
      </c>
      <c r="C132" s="5" t="s">
        <v>427</v>
      </c>
      <c r="D132" s="371" t="s">
        <v>279</v>
      </c>
      <c r="E132" s="371" t="s">
        <v>279</v>
      </c>
    </row>
    <row r="133" spans="1:5" ht="18" x14ac:dyDescent="0.2">
      <c r="A133" s="4" t="s">
        <v>61</v>
      </c>
      <c r="B133" s="4" t="s">
        <v>63</v>
      </c>
      <c r="C133" s="5"/>
      <c r="D133" s="4" t="s">
        <v>420</v>
      </c>
      <c r="E133" s="4" t="s">
        <v>422</v>
      </c>
    </row>
    <row r="134" spans="1:5" ht="18" x14ac:dyDescent="0.2">
      <c r="A134" s="4" t="s">
        <v>61</v>
      </c>
      <c r="B134" s="4" t="s">
        <v>199</v>
      </c>
      <c r="C134" s="5"/>
      <c r="D134" s="4" t="s">
        <v>421</v>
      </c>
      <c r="E134" s="4" t="s">
        <v>422</v>
      </c>
    </row>
    <row r="135" spans="1:5" ht="18" x14ac:dyDescent="0.2">
      <c r="A135" s="4" t="s">
        <v>61</v>
      </c>
      <c r="B135" s="4" t="s">
        <v>200</v>
      </c>
      <c r="C135" s="5"/>
      <c r="D135" s="4" t="s">
        <v>421</v>
      </c>
      <c r="E135" s="4" t="s">
        <v>422</v>
      </c>
    </row>
    <row r="136" spans="1:5" ht="18" x14ac:dyDescent="0.2">
      <c r="A136" s="4" t="s">
        <v>61</v>
      </c>
      <c r="B136" s="4" t="s">
        <v>201</v>
      </c>
      <c r="C136" s="5"/>
      <c r="D136" s="4" t="s">
        <v>421</v>
      </c>
      <c r="E136" s="4" t="s">
        <v>422</v>
      </c>
    </row>
    <row r="137" spans="1:5" ht="18" x14ac:dyDescent="0.2">
      <c r="A137" s="4" t="s">
        <v>61</v>
      </c>
      <c r="B137" s="4" t="s">
        <v>202</v>
      </c>
      <c r="C137" s="5"/>
      <c r="D137" s="4" t="s">
        <v>421</v>
      </c>
      <c r="E137" s="4" t="s">
        <v>422</v>
      </c>
    </row>
    <row r="138" spans="1:5" ht="25.2" customHeight="1" x14ac:dyDescent="0.2">
      <c r="A138" s="4" t="s">
        <v>61</v>
      </c>
      <c r="B138" s="4" t="s">
        <v>203</v>
      </c>
      <c r="C138" s="5"/>
      <c r="D138" s="4" t="s">
        <v>421</v>
      </c>
      <c r="E138" s="4" t="s">
        <v>422</v>
      </c>
    </row>
    <row r="139" spans="1:5" ht="18" x14ac:dyDescent="0.2">
      <c r="A139" s="4" t="s">
        <v>61</v>
      </c>
      <c r="B139" s="4" t="s">
        <v>204</v>
      </c>
      <c r="C139" s="5"/>
      <c r="D139" s="4" t="s">
        <v>421</v>
      </c>
      <c r="E139" s="4" t="s">
        <v>422</v>
      </c>
    </row>
    <row r="140" spans="1:5" ht="18" x14ac:dyDescent="0.2">
      <c r="A140" s="4" t="s">
        <v>61</v>
      </c>
      <c r="B140" s="4" t="s">
        <v>205</v>
      </c>
      <c r="C140" s="5"/>
      <c r="D140" s="4" t="s">
        <v>421</v>
      </c>
      <c r="E140" s="4" t="s">
        <v>422</v>
      </c>
    </row>
  </sheetData>
  <sheetProtection algorithmName="SHA-512" hashValue="ihbg+urXVy5GNTUkYlwbFxWaZGjxkUHaUXjy8Cu1KdpueSCkEVC8YQSDK1UNo2Sd0TpIx3rNDPKVWJGs7FeNSw==" saltValue="7Rsf4GrJjXie2MkmZ48ZXA==" spinCount="100000" sheet="1" objects="1" scenarios="1"/>
  <phoneticPr fontId="3"/>
  <conditionalFormatting sqref="C3:C30">
    <cfRule type="cellIs" dxfId="0" priority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6A83-4A55-45B8-BB06-4917FF72D011}">
  <dimension ref="A1:C8"/>
  <sheetViews>
    <sheetView workbookViewId="0"/>
  </sheetViews>
  <sheetFormatPr defaultRowHeight="18" x14ac:dyDescent="0.2"/>
  <cols>
    <col min="1" max="1" width="8.88671875" style="370"/>
    <col min="2" max="2" width="12.6640625" style="370" bestFit="1" customWidth="1"/>
    <col min="3" max="3" width="51.21875" style="370" bestFit="1" customWidth="1"/>
    <col min="4" max="16384" width="8.88671875" style="370"/>
  </cols>
  <sheetData>
    <row r="1" spans="1:3" x14ac:dyDescent="0.2">
      <c r="A1" s="373"/>
      <c r="B1" s="373" t="s">
        <v>423</v>
      </c>
      <c r="C1" s="373" t="s">
        <v>424</v>
      </c>
    </row>
    <row r="2" spans="1:3" x14ac:dyDescent="0.2">
      <c r="A2" s="373" t="s">
        <v>435</v>
      </c>
      <c r="B2" s="374">
        <v>45146</v>
      </c>
      <c r="C2" s="373" t="s">
        <v>425</v>
      </c>
    </row>
    <row r="3" spans="1:3" x14ac:dyDescent="0.2">
      <c r="A3" s="373"/>
      <c r="B3" s="374">
        <v>45146</v>
      </c>
      <c r="C3" s="373" t="s">
        <v>434</v>
      </c>
    </row>
    <row r="4" spans="1:3" x14ac:dyDescent="0.2">
      <c r="A4" s="373" t="s">
        <v>441</v>
      </c>
      <c r="B4" s="374">
        <v>45161</v>
      </c>
      <c r="C4" s="373" t="s">
        <v>440</v>
      </c>
    </row>
    <row r="5" spans="1:3" x14ac:dyDescent="0.2">
      <c r="A5" s="373"/>
      <c r="B5" s="374">
        <v>45161</v>
      </c>
      <c r="C5" s="373" t="s">
        <v>442</v>
      </c>
    </row>
    <row r="6" spans="1:3" x14ac:dyDescent="0.2">
      <c r="A6" s="373" t="s">
        <v>445</v>
      </c>
      <c r="B6" s="374">
        <v>45198</v>
      </c>
      <c r="C6" s="373" t="s">
        <v>446</v>
      </c>
    </row>
    <row r="7" spans="1:3" x14ac:dyDescent="0.2">
      <c r="A7" s="373" t="s">
        <v>463</v>
      </c>
      <c r="B7" s="374">
        <v>45205</v>
      </c>
      <c r="C7" s="373" t="s">
        <v>464</v>
      </c>
    </row>
    <row r="8" spans="1:3" x14ac:dyDescent="0.2">
      <c r="A8" s="373" t="s">
        <v>467</v>
      </c>
      <c r="B8" s="374">
        <v>45628</v>
      </c>
      <c r="C8" s="373" t="s">
        <v>468</v>
      </c>
    </row>
  </sheetData>
  <sheetProtection algorithmName="SHA-512" hashValue="5nHKArTifRxP9y3fFDJwKWi1kx+Z3kKyf5scHlP7BeTYcwCkPPx868hT/bSbGm+QTe3CKZs7Aa877s6mjKS9Fg==" saltValue="juM8WFfj18KiLn01jFE9uQ==" spinCount="100000" sheet="1" objects="1" scenarios="1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設置概要書 </vt:lpstr>
      <vt:lpstr>※複数系列 (2)</vt:lpstr>
      <vt:lpstr>※複数系列 (3)</vt:lpstr>
      <vt:lpstr>形状一覧</vt:lpstr>
      <vt:lpstr>変更履歴</vt:lpstr>
      <vt:lpstr>'※複数系列 (2)'!Print_Area</vt:lpstr>
      <vt:lpstr>'※複数系列 (3)'!Print_Area</vt:lpstr>
      <vt:lpstr>'設置概要書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2024-11-22T07:49:54Z</dcterms:created>
  <dcterms:modified xsi:type="dcterms:W3CDTF">2024-11-27T01:07:33Z</dcterms:modified>
</cp:coreProperties>
</file>