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o-a\Desktop\"/>
    </mc:Choice>
  </mc:AlternateContent>
  <bookViews>
    <workbookView xWindow="-108" yWindow="-108" windowWidth="23256" windowHeight="12576"/>
  </bookViews>
  <sheets>
    <sheet name="共通1" sheetId="14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共通1!$A$1:$P$287</definedName>
    <definedName name="設備">[1]データ参照シート!$B$2</definedName>
    <definedName name="大分類" localSheetId="0">[2]基本情報!#REF!</definedName>
    <definedName name="大分類">[3]基本情報!#REF!</definedName>
    <definedName name="別1その2">[4]対策!$K$2:$K$9</definedName>
  </definedNames>
  <calcPr calcId="162913"/>
</workbook>
</file>

<file path=xl/calcChain.xml><?xml version="1.0" encoding="utf-8"?>
<calcChain xmlns="http://schemas.openxmlformats.org/spreadsheetml/2006/main">
  <c r="L18" i="14" l="1"/>
  <c r="S280" i="14" l="1"/>
  <c r="E279" i="14"/>
  <c r="C279" i="14"/>
  <c r="S279" i="14" s="1"/>
  <c r="S277" i="14"/>
  <c r="S276" i="14"/>
  <c r="E273" i="14"/>
  <c r="D273" i="14"/>
  <c r="AK273" i="14" s="1"/>
  <c r="AL273" i="14" s="1"/>
  <c r="AN273" i="14" s="1"/>
  <c r="F273" i="14" s="1"/>
  <c r="C273" i="14"/>
  <c r="C271" i="14"/>
  <c r="AK268" i="14"/>
  <c r="AL268" i="14" s="1"/>
  <c r="AN268" i="14" s="1"/>
  <c r="F268" i="14" s="1"/>
  <c r="D267" i="14"/>
  <c r="AK267" i="14" s="1"/>
  <c r="AL267" i="14" s="1"/>
  <c r="AN267" i="14" s="1"/>
  <c r="F267" i="14" s="1"/>
  <c r="D251" i="14"/>
  <c r="G247" i="14"/>
  <c r="C247" i="14"/>
  <c r="G246" i="14"/>
  <c r="G245" i="14"/>
  <c r="F245" i="14"/>
  <c r="H245" i="14" s="1"/>
  <c r="E245" i="14"/>
  <c r="E277" i="14" s="1"/>
  <c r="G242" i="14"/>
  <c r="E241" i="14"/>
  <c r="C241" i="14"/>
  <c r="E240" i="14"/>
  <c r="E272" i="14" s="1"/>
  <c r="D240" i="14"/>
  <c r="D272" i="14" s="1"/>
  <c r="AK272" i="14" s="1"/>
  <c r="AL272" i="14" s="1"/>
  <c r="AN272" i="14" s="1"/>
  <c r="F272" i="14" s="1"/>
  <c r="D239" i="14"/>
  <c r="D271" i="14" s="1"/>
  <c r="AK271" i="14" s="1"/>
  <c r="AL271" i="14" s="1"/>
  <c r="AN271" i="14" s="1"/>
  <c r="F271" i="14" s="1"/>
  <c r="C239" i="14"/>
  <c r="G238" i="14"/>
  <c r="G235" i="14"/>
  <c r="D235" i="14"/>
  <c r="C235" i="14"/>
  <c r="C267" i="14" s="1"/>
  <c r="D234" i="14"/>
  <c r="D266" i="14" s="1"/>
  <c r="AK266" i="14" s="1"/>
  <c r="AL266" i="14" s="1"/>
  <c r="AN266" i="14" s="1"/>
  <c r="F266" i="14" s="1"/>
  <c r="C234" i="14"/>
  <c r="C266" i="14" s="1"/>
  <c r="C233" i="14"/>
  <c r="C245" i="14" s="1"/>
  <c r="C277" i="14" s="1"/>
  <c r="U226" i="14"/>
  <c r="E226" i="14"/>
  <c r="E225" i="14"/>
  <c r="B225" i="14"/>
  <c r="U225" i="14" s="1"/>
  <c r="U224" i="14"/>
  <c r="E224" i="14"/>
  <c r="D224" i="14"/>
  <c r="B224" i="14"/>
  <c r="U223" i="14"/>
  <c r="G223" i="14"/>
  <c r="E223" i="14"/>
  <c r="F223" i="14" s="1"/>
  <c r="H223" i="14" s="1"/>
  <c r="D223" i="14"/>
  <c r="B223" i="14"/>
  <c r="U222" i="14"/>
  <c r="E222" i="14"/>
  <c r="D222" i="14"/>
  <c r="H213" i="14"/>
  <c r="H215" i="14" s="1"/>
  <c r="J212" i="14"/>
  <c r="J213" i="14" s="1"/>
  <c r="J215" i="14" s="1"/>
  <c r="I212" i="14"/>
  <c r="G248" i="14" s="1"/>
  <c r="H212" i="14"/>
  <c r="F212" i="14"/>
  <c r="D212" i="14"/>
  <c r="D248" i="14" s="1"/>
  <c r="D280" i="14" s="1"/>
  <c r="J204" i="14"/>
  <c r="I204" i="14"/>
  <c r="H204" i="14"/>
  <c r="F204" i="14"/>
  <c r="D204" i="14"/>
  <c r="D242" i="14" s="1"/>
  <c r="D274" i="14" s="1"/>
  <c r="J192" i="14"/>
  <c r="I192" i="14"/>
  <c r="I213" i="14" s="1"/>
  <c r="I215" i="14" s="1"/>
  <c r="H192" i="14"/>
  <c r="F192" i="14"/>
  <c r="F213" i="14" s="1"/>
  <c r="F215" i="14" s="1"/>
  <c r="D192" i="14"/>
  <c r="D236" i="14" s="1"/>
  <c r="D268" i="14" s="1"/>
  <c r="H181" i="14"/>
  <c r="L178" i="14"/>
  <c r="L179" i="14" s="1"/>
  <c r="L192" i="14" s="1"/>
  <c r="D178" i="14"/>
  <c r="D183" i="14" s="1"/>
  <c r="D175" i="14"/>
  <c r="D226" i="14" s="1"/>
  <c r="D172" i="14"/>
  <c r="L255" i="14" s="1"/>
  <c r="D166" i="14"/>
  <c r="D168" i="14" s="1"/>
  <c r="J165" i="14"/>
  <c r="E247" i="14" s="1"/>
  <c r="I165" i="14"/>
  <c r="H165" i="14"/>
  <c r="F165" i="14"/>
  <c r="D165" i="14"/>
  <c r="D247" i="14" s="1"/>
  <c r="D279" i="14" s="1"/>
  <c r="AK279" i="14" s="1"/>
  <c r="AL279" i="14" s="1"/>
  <c r="AN279" i="14" s="1"/>
  <c r="F279" i="14" s="1"/>
  <c r="L164" i="14"/>
  <c r="L163" i="14"/>
  <c r="L162" i="14"/>
  <c r="L161" i="14"/>
  <c r="L160" i="14"/>
  <c r="L159" i="14"/>
  <c r="J157" i="14"/>
  <c r="I157" i="14"/>
  <c r="G241" i="14" s="1"/>
  <c r="H157" i="14"/>
  <c r="F157" i="14"/>
  <c r="D157" i="14"/>
  <c r="D241" i="14" s="1"/>
  <c r="L156" i="14"/>
  <c r="L155" i="14"/>
  <c r="L154" i="14"/>
  <c r="L153" i="14"/>
  <c r="L152" i="14"/>
  <c r="L151" i="14"/>
  <c r="L150" i="14"/>
  <c r="L149" i="14"/>
  <c r="L148" i="14"/>
  <c r="L147" i="14"/>
  <c r="J145" i="14"/>
  <c r="I145" i="14"/>
  <c r="I166" i="14" s="1"/>
  <c r="I168" i="14" s="1"/>
  <c r="H145" i="14"/>
  <c r="H166" i="14" s="1"/>
  <c r="H168" i="14" s="1"/>
  <c r="F145" i="14"/>
  <c r="F166" i="14" s="1"/>
  <c r="F168" i="14" s="1"/>
  <c r="D145" i="14"/>
  <c r="L144" i="14"/>
  <c r="L143" i="14"/>
  <c r="D126" i="14"/>
  <c r="D128" i="14" s="1"/>
  <c r="L125" i="14"/>
  <c r="F246" i="14" s="1"/>
  <c r="H246" i="14" s="1"/>
  <c r="J125" i="14"/>
  <c r="E246" i="14" s="1"/>
  <c r="E278" i="14" s="1"/>
  <c r="I125" i="14"/>
  <c r="H125" i="14"/>
  <c r="F125" i="14"/>
  <c r="D125" i="14"/>
  <c r="D246" i="14" s="1"/>
  <c r="D278" i="14" s="1"/>
  <c r="AK278" i="14" s="1"/>
  <c r="AL278" i="14" s="1"/>
  <c r="AN278" i="14" s="1"/>
  <c r="F278" i="14" s="1"/>
  <c r="L124" i="14"/>
  <c r="L123" i="14"/>
  <c r="L122" i="14"/>
  <c r="L121" i="14"/>
  <c r="L120" i="14"/>
  <c r="L119" i="14"/>
  <c r="J117" i="14"/>
  <c r="I117" i="14"/>
  <c r="G240" i="14" s="1"/>
  <c r="H117" i="14"/>
  <c r="F117" i="14"/>
  <c r="F126" i="14" s="1"/>
  <c r="F128" i="14" s="1"/>
  <c r="D117" i="14"/>
  <c r="L116" i="14"/>
  <c r="L115" i="14"/>
  <c r="L114" i="14"/>
  <c r="L113" i="14"/>
  <c r="L112" i="14"/>
  <c r="L111" i="14"/>
  <c r="L110" i="14"/>
  <c r="L109" i="14"/>
  <c r="L108" i="14"/>
  <c r="L107" i="14"/>
  <c r="J105" i="14"/>
  <c r="J126" i="14" s="1"/>
  <c r="J128" i="14" s="1"/>
  <c r="I105" i="14"/>
  <c r="G234" i="14" s="1"/>
  <c r="H105" i="14"/>
  <c r="H126" i="14" s="1"/>
  <c r="H128" i="14" s="1"/>
  <c r="F105" i="14"/>
  <c r="D105" i="14"/>
  <c r="L104" i="14"/>
  <c r="L103" i="14"/>
  <c r="V95" i="14"/>
  <c r="D95" i="14"/>
  <c r="D135" i="14" s="1"/>
  <c r="D225" i="14" s="1"/>
  <c r="G92" i="14"/>
  <c r="G132" i="14" s="1"/>
  <c r="H86" i="14"/>
  <c r="H88" i="14" s="1"/>
  <c r="F86" i="14"/>
  <c r="F88" i="14" s="1"/>
  <c r="L85" i="14"/>
  <c r="J85" i="14"/>
  <c r="I85" i="14"/>
  <c r="H85" i="14"/>
  <c r="F85" i="14"/>
  <c r="D85" i="14"/>
  <c r="D245" i="14" s="1"/>
  <c r="D277" i="14" s="1"/>
  <c r="AK277" i="14" s="1"/>
  <c r="AL277" i="14" s="1"/>
  <c r="AN277" i="14" s="1"/>
  <c r="F277" i="14" s="1"/>
  <c r="L84" i="14"/>
  <c r="L83" i="14"/>
  <c r="L82" i="14"/>
  <c r="L81" i="14"/>
  <c r="L80" i="14"/>
  <c r="L79" i="14"/>
  <c r="J77" i="14"/>
  <c r="E239" i="14" s="1"/>
  <c r="E271" i="14" s="1"/>
  <c r="I77" i="14"/>
  <c r="G239" i="14" s="1"/>
  <c r="H77" i="14"/>
  <c r="F77" i="14"/>
  <c r="D77" i="14"/>
  <c r="L76" i="14"/>
  <c r="L75" i="14"/>
  <c r="L74" i="14"/>
  <c r="L73" i="14"/>
  <c r="L72" i="14"/>
  <c r="L71" i="14"/>
  <c r="L70" i="14"/>
  <c r="L69" i="14"/>
  <c r="L68" i="14"/>
  <c r="L67" i="14"/>
  <c r="J65" i="14"/>
  <c r="E233" i="14" s="1"/>
  <c r="E265" i="14" s="1"/>
  <c r="I65" i="14"/>
  <c r="H65" i="14"/>
  <c r="F65" i="14"/>
  <c r="D65" i="14"/>
  <c r="D233" i="14" s="1"/>
  <c r="D265" i="14" s="1"/>
  <c r="AK265" i="14" s="1"/>
  <c r="AL265" i="14" s="1"/>
  <c r="AN265" i="14" s="1"/>
  <c r="F265" i="14" s="1"/>
  <c r="L64" i="14"/>
  <c r="L63" i="14"/>
  <c r="V55" i="14"/>
  <c r="V223" i="14" s="1"/>
  <c r="F55" i="14"/>
  <c r="H45" i="14"/>
  <c r="M41" i="14" s="1"/>
  <c r="H39" i="14"/>
  <c r="H41" i="14" s="1"/>
  <c r="J38" i="14"/>
  <c r="E244" i="14" s="1"/>
  <c r="E276" i="14" s="1"/>
  <c r="I38" i="14"/>
  <c r="I39" i="14" s="1"/>
  <c r="I41" i="14" s="1"/>
  <c r="H38" i="14"/>
  <c r="F38" i="14"/>
  <c r="D38" i="14"/>
  <c r="D39" i="14" s="1"/>
  <c r="D41" i="14" s="1"/>
  <c r="D45" i="14" s="1"/>
  <c r="L37" i="14"/>
  <c r="L36" i="14"/>
  <c r="L35" i="14"/>
  <c r="L34" i="14"/>
  <c r="L33" i="14"/>
  <c r="J30" i="14"/>
  <c r="E238" i="14" s="1"/>
  <c r="I30" i="14"/>
  <c r="H30" i="14"/>
  <c r="F30" i="14"/>
  <c r="D30" i="14"/>
  <c r="D238" i="14" s="1"/>
  <c r="D270" i="14" s="1"/>
  <c r="L29" i="14"/>
  <c r="L28" i="14"/>
  <c r="L27" i="14"/>
  <c r="L26" i="14"/>
  <c r="L25" i="14"/>
  <c r="L24" i="14"/>
  <c r="L23" i="14"/>
  <c r="J18" i="14"/>
  <c r="I18" i="14"/>
  <c r="G232" i="14" s="1"/>
  <c r="H18" i="14"/>
  <c r="F18" i="14"/>
  <c r="F39" i="14" s="1"/>
  <c r="F41" i="14" s="1"/>
  <c r="D18" i="14"/>
  <c r="D232" i="14" s="1"/>
  <c r="L17" i="14"/>
  <c r="L16" i="14"/>
  <c r="V7" i="14"/>
  <c r="V222" i="14" s="1"/>
  <c r="G222" i="14" s="1"/>
  <c r="L204" i="14" l="1"/>
  <c r="L202" i="14" s="1"/>
  <c r="L30" i="14"/>
  <c r="L22" i="14" s="1"/>
  <c r="F222" i="14"/>
  <c r="H222" i="14" s="1"/>
  <c r="F261" i="14"/>
  <c r="G261" i="14"/>
  <c r="H186" i="14"/>
  <c r="H12" i="14"/>
  <c r="H59" i="14"/>
  <c r="I59" i="14"/>
  <c r="I12" i="14"/>
  <c r="H99" i="14"/>
  <c r="I186" i="14"/>
  <c r="I99" i="14"/>
  <c r="H139" i="14"/>
  <c r="G229" i="14"/>
  <c r="I139" i="14"/>
  <c r="F255" i="14"/>
  <c r="D237" i="14"/>
  <c r="D264" i="14"/>
  <c r="L65" i="14"/>
  <c r="V135" i="14"/>
  <c r="G236" i="14"/>
  <c r="D243" i="14"/>
  <c r="L105" i="14"/>
  <c r="L118" i="14"/>
  <c r="L212" i="14"/>
  <c r="C265" i="14"/>
  <c r="L77" i="14"/>
  <c r="L117" i="14"/>
  <c r="I126" i="14"/>
  <c r="I128" i="14" s="1"/>
  <c r="V175" i="14"/>
  <c r="D244" i="14"/>
  <c r="G8" i="14"/>
  <c r="L38" i="14"/>
  <c r="L78" i="14"/>
  <c r="D213" i="14"/>
  <c r="D215" i="14" s="1"/>
  <c r="J86" i="14"/>
  <c r="J88" i="14" s="1"/>
  <c r="E236" i="14"/>
  <c r="E268" i="14" s="1"/>
  <c r="L191" i="14"/>
  <c r="L190" i="14" s="1"/>
  <c r="L21" i="14"/>
  <c r="J166" i="14"/>
  <c r="J168" i="14" s="1"/>
  <c r="E234" i="14"/>
  <c r="E266" i="14" s="1"/>
  <c r="J39" i="14"/>
  <c r="J41" i="14" s="1"/>
  <c r="E232" i="14"/>
  <c r="M38" i="14"/>
  <c r="G233" i="14"/>
  <c r="G237" i="14" s="1"/>
  <c r="I86" i="14"/>
  <c r="I88" i="14" s="1"/>
  <c r="D86" i="14"/>
  <c r="D88" i="14" s="1"/>
  <c r="E235" i="14"/>
  <c r="E267" i="14" s="1"/>
  <c r="I233" i="14"/>
  <c r="I245" i="14"/>
  <c r="I239" i="14"/>
  <c r="D275" i="14"/>
  <c r="I238" i="14"/>
  <c r="I244" i="14"/>
  <c r="C240" i="14"/>
  <c r="C272" i="14" s="1"/>
  <c r="C246" i="14"/>
  <c r="C278" i="14" s="1"/>
  <c r="S278" i="14" s="1"/>
  <c r="E270" i="14"/>
  <c r="F95" i="14"/>
  <c r="V224" i="14"/>
  <c r="L20" i="14"/>
  <c r="G243" i="14"/>
  <c r="G244" i="14"/>
  <c r="G249" i="14" s="1"/>
  <c r="L19" i="14" l="1"/>
  <c r="L200" i="14"/>
  <c r="L199" i="14"/>
  <c r="L196" i="14"/>
  <c r="L203" i="14"/>
  <c r="L201" i="14"/>
  <c r="L198" i="14"/>
  <c r="E242" i="14"/>
  <c r="L194" i="14"/>
  <c r="L197" i="14"/>
  <c r="L195" i="14"/>
  <c r="L213" i="14"/>
  <c r="L215" i="14" s="1"/>
  <c r="L66" i="14"/>
  <c r="F239" i="14"/>
  <c r="H239" i="14" s="1"/>
  <c r="E237" i="14"/>
  <c r="E264" i="14"/>
  <c r="E269" i="14" s="1"/>
  <c r="M18" i="14"/>
  <c r="AK264" i="14"/>
  <c r="D269" i="14"/>
  <c r="G250" i="14"/>
  <c r="G252" i="14" s="1"/>
  <c r="F257" i="14" s="1"/>
  <c r="L86" i="14"/>
  <c r="L88" i="14" s="1"/>
  <c r="F233" i="14"/>
  <c r="H233" i="14" s="1"/>
  <c r="L62" i="14"/>
  <c r="L126" i="14"/>
  <c r="L128" i="14" s="1"/>
  <c r="F234" i="14"/>
  <c r="H234" i="14" s="1"/>
  <c r="L102" i="14"/>
  <c r="L15" i="14"/>
  <c r="L39" i="14"/>
  <c r="L41" i="14" s="1"/>
  <c r="N41" i="14" s="1"/>
  <c r="S41" i="14" s="1"/>
  <c r="D276" i="14"/>
  <c r="D249" i="14"/>
  <c r="D250" i="14" s="1"/>
  <c r="V225" i="14"/>
  <c r="V228" i="14" s="1"/>
  <c r="L165" i="14"/>
  <c r="F135" i="14"/>
  <c r="L157" i="14"/>
  <c r="V226" i="14"/>
  <c r="M192" i="14"/>
  <c r="F175" i="14"/>
  <c r="M204" i="14"/>
  <c r="E248" i="14"/>
  <c r="L210" i="14"/>
  <c r="L206" i="14"/>
  <c r="L209" i="14"/>
  <c r="L208" i="14"/>
  <c r="L211" i="14"/>
  <c r="M212" i="14"/>
  <c r="L207" i="14"/>
  <c r="I232" i="14"/>
  <c r="Y224" i="14"/>
  <c r="F224" i="14"/>
  <c r="G224" i="14"/>
  <c r="L106" i="14"/>
  <c r="F240" i="14"/>
  <c r="H240" i="14" s="1"/>
  <c r="L32" i="14"/>
  <c r="L31" i="14" s="1"/>
  <c r="L145" i="14"/>
  <c r="L189" i="14"/>
  <c r="I222" i="14" l="1"/>
  <c r="K257" i="14" s="1"/>
  <c r="L205" i="14"/>
  <c r="E274" i="14"/>
  <c r="E275" i="14" s="1"/>
  <c r="E243" i="14"/>
  <c r="L193" i="14"/>
  <c r="C257" i="14"/>
  <c r="D284" i="14" s="1"/>
  <c r="D252" i="14"/>
  <c r="N18" i="14"/>
  <c r="N30" i="14"/>
  <c r="F238" i="14" s="1"/>
  <c r="N38" i="14"/>
  <c r="F244" i="14" s="1"/>
  <c r="D282" i="14"/>
  <c r="E280" i="14"/>
  <c r="E281" i="14" s="1"/>
  <c r="E249" i="14"/>
  <c r="M210" i="14"/>
  <c r="M206" i="14"/>
  <c r="F248" i="14"/>
  <c r="H248" i="14" s="1"/>
  <c r="M211" i="14"/>
  <c r="M209" i="14"/>
  <c r="M207" i="14"/>
  <c r="M208" i="14"/>
  <c r="F242" i="14"/>
  <c r="H242" i="14" s="1"/>
  <c r="M196" i="14"/>
  <c r="M200" i="14"/>
  <c r="M203" i="14"/>
  <c r="M199" i="14"/>
  <c r="M195" i="14"/>
  <c r="M198" i="14"/>
  <c r="M197" i="14"/>
  <c r="M202" i="14"/>
  <c r="M201" i="14"/>
  <c r="M194" i="14"/>
  <c r="Y225" i="14"/>
  <c r="F225" i="14"/>
  <c r="G225" i="14"/>
  <c r="I240" i="14"/>
  <c r="I234" i="14"/>
  <c r="I246" i="14"/>
  <c r="M213" i="14"/>
  <c r="M215" i="14" s="1"/>
  <c r="M191" i="14"/>
  <c r="F236" i="14"/>
  <c r="H236" i="14" s="1"/>
  <c r="M190" i="14"/>
  <c r="D281" i="14"/>
  <c r="L142" i="14"/>
  <c r="F235" i="14"/>
  <c r="H235" i="14" s="1"/>
  <c r="L166" i="14"/>
  <c r="L168" i="14" s="1"/>
  <c r="H224" i="14"/>
  <c r="Y226" i="14"/>
  <c r="G226" i="14"/>
  <c r="F226" i="14"/>
  <c r="F241" i="14"/>
  <c r="H241" i="14" s="1"/>
  <c r="L146" i="14"/>
  <c r="AL264" i="14"/>
  <c r="AL269" i="14" s="1"/>
  <c r="AK269" i="14"/>
  <c r="M30" i="14"/>
  <c r="M39" i="14" s="1"/>
  <c r="L158" i="14"/>
  <c r="F247" i="14"/>
  <c r="H247" i="14" s="1"/>
  <c r="E282" i="14" l="1"/>
  <c r="H226" i="14"/>
  <c r="M189" i="14"/>
  <c r="E250" i="14"/>
  <c r="E252" i="14" s="1"/>
  <c r="D257" i="14" s="1"/>
  <c r="E284" i="14" s="1"/>
  <c r="M205" i="14"/>
  <c r="M193" i="14"/>
  <c r="AN264" i="14"/>
  <c r="F264" i="14" s="1"/>
  <c r="H225" i="14"/>
  <c r="H244" i="14"/>
  <c r="H249" i="14" s="1"/>
  <c r="F249" i="14"/>
  <c r="I242" i="14"/>
  <c r="I248" i="14"/>
  <c r="I249" i="14" s="1"/>
  <c r="I236" i="14"/>
  <c r="AM269" i="14"/>
  <c r="F243" i="14"/>
  <c r="H238" i="14"/>
  <c r="H243" i="14" s="1"/>
  <c r="I235" i="14"/>
  <c r="I241" i="14"/>
  <c r="I247" i="14"/>
  <c r="F232" i="14"/>
  <c r="N39" i="14"/>
  <c r="AN269" i="14" l="1"/>
  <c r="AO269" i="14" s="1"/>
  <c r="I243" i="14"/>
  <c r="H232" i="14"/>
  <c r="H237" i="14" s="1"/>
  <c r="F237" i="14"/>
  <c r="F250" i="14" s="1"/>
  <c r="I237" i="14"/>
  <c r="I250" i="14" l="1"/>
  <c r="I252" i="14" s="1"/>
  <c r="H257" i="14" s="1"/>
  <c r="H250" i="14"/>
  <c r="H252" i="14" s="1"/>
  <c r="G257" i="14" s="1"/>
  <c r="F252" i="14"/>
  <c r="E257" i="14" s="1"/>
  <c r="I257" i="14" l="1"/>
  <c r="J257" i="14" s="1"/>
  <c r="L257" i="14" s="1"/>
  <c r="F282" i="14" s="1"/>
  <c r="F284" i="14" l="1"/>
  <c r="T278" i="14" s="1"/>
  <c r="G284" i="14"/>
  <c r="F281" i="14"/>
  <c r="G281" i="14" s="1"/>
  <c r="F275" i="14"/>
  <c r="T280" i="14" l="1"/>
  <c r="T276" i="14"/>
  <c r="T277" i="14"/>
  <c r="T279" i="14"/>
  <c r="G275" i="14"/>
  <c r="AK280" i="14"/>
  <c r="AL280" i="14" s="1"/>
  <c r="AN280" i="14" s="1"/>
  <c r="F280" i="14" s="1"/>
  <c r="AK270" i="14"/>
  <c r="AK274" i="14"/>
  <c r="AL274" i="14" s="1"/>
  <c r="AN274" i="14" s="1"/>
  <c r="F274" i="14" s="1"/>
  <c r="AK276" i="14"/>
  <c r="F269" i="14"/>
  <c r="G269" i="14" s="1"/>
  <c r="G282" i="14" l="1"/>
  <c r="AL276" i="14"/>
  <c r="AL281" i="14" s="1"/>
  <c r="AM281" i="14" s="1"/>
  <c r="AK281" i="14"/>
  <c r="AK275" i="14"/>
  <c r="AL270" i="14"/>
  <c r="AL275" i="14" s="1"/>
  <c r="AM275" i="14" s="1"/>
  <c r="AN276" i="14" l="1"/>
  <c r="F276" i="14" s="1"/>
  <c r="AN270" i="14"/>
  <c r="AN281" i="14" l="1"/>
  <c r="AO281" i="14" s="1"/>
  <c r="F270" i="14"/>
  <c r="AN275" i="14"/>
  <c r="AO275" i="14" s="1"/>
</calcChain>
</file>

<file path=xl/comments1.xml><?xml version="1.0" encoding="utf-8"?>
<comments xmlns="http://schemas.openxmlformats.org/spreadsheetml/2006/main">
  <authors>
    <author>tokyokankyo</author>
    <author>LPC21072</author>
  </authors>
  <commentList>
    <comment ref="C5" authorId="0" shapeId="0">
      <text>
        <r>
          <rPr>
            <b/>
            <sz val="10"/>
            <color indexed="81"/>
            <rFont val="ＭＳ Ｐゴシック"/>
            <family val="3"/>
            <charset val="128"/>
          </rPr>
          <t>○太陽光発電システム以外を申請される方
　　⇒次ページから入力してください。</t>
        </r>
        <r>
          <rPr>
            <sz val="10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0"/>
            <color indexed="81"/>
            <rFont val="ＭＳ Ｐゴシック"/>
            <family val="3"/>
            <charset val="128"/>
          </rPr>
          <t>○蓄電池を申請される方
　　⇒別途5ページを入力してください。</t>
        </r>
      </text>
    </comment>
    <comment ref="D13" authorId="0" shapeId="0">
      <text>
        <r>
          <rPr>
            <b/>
            <sz val="10"/>
            <color indexed="81"/>
            <rFont val="ＭＳ Ｐゴシック"/>
            <family val="3"/>
            <charset val="128"/>
          </rPr>
          <t>見積書に任意の番号を付し、突合できるようにしてください。</t>
        </r>
      </text>
    </comment>
    <comment ref="D40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契約時の消費税率（8%または10%）に応じて、消費税相当額を計算し、入力してください。（次ページ以降も同様）</t>
        </r>
      </text>
    </comment>
  </commentList>
</comments>
</file>

<file path=xl/sharedStrings.xml><?xml version="1.0" encoding="utf-8"?>
<sst xmlns="http://schemas.openxmlformats.org/spreadsheetml/2006/main" count="1614" uniqueCount="224">
  <si>
    <t>経費の内容</t>
    <rPh sb="0" eb="2">
      <t>ケイヒ</t>
    </rPh>
    <rPh sb="3" eb="5">
      <t>ナイヨウ</t>
    </rPh>
    <phoneticPr fontId="3"/>
  </si>
  <si>
    <t>補助対象経費</t>
    <rPh sb="0" eb="2">
      <t>ホジョ</t>
    </rPh>
    <phoneticPr fontId="3"/>
  </si>
  <si>
    <t>備考</t>
    <rPh sb="0" eb="2">
      <t>ビコウ</t>
    </rPh>
    <phoneticPr fontId="3"/>
  </si>
  <si>
    <t>費目</t>
    <rPh sb="0" eb="2">
      <t>ヒモク</t>
    </rPh>
    <phoneticPr fontId="3"/>
  </si>
  <si>
    <t>内訳</t>
    <rPh sb="0" eb="2">
      <t>ウチワケ</t>
    </rPh>
    <phoneticPr fontId="3"/>
  </si>
  <si>
    <t>金額</t>
    <rPh sb="0" eb="2">
      <t>キンガク</t>
    </rPh>
    <phoneticPr fontId="3"/>
  </si>
  <si>
    <t>設計費</t>
    <rPh sb="0" eb="2">
      <t>セッケイ</t>
    </rPh>
    <rPh sb="2" eb="3">
      <t>ヒ</t>
    </rPh>
    <phoneticPr fontId="3"/>
  </si>
  <si>
    <t>（小計）</t>
    <rPh sb="1" eb="3">
      <t>ショウケイ</t>
    </rPh>
    <phoneticPr fontId="3"/>
  </si>
  <si>
    <t>設備費</t>
    <rPh sb="0" eb="2">
      <t>セツビ</t>
    </rPh>
    <rPh sb="2" eb="3">
      <t>ヒ</t>
    </rPh>
    <phoneticPr fontId="3"/>
  </si>
  <si>
    <t>【設備種別】</t>
    <rPh sb="1" eb="3">
      <t>セツビ</t>
    </rPh>
    <rPh sb="3" eb="5">
      <t>シュベツ</t>
    </rPh>
    <phoneticPr fontId="3"/>
  </si>
  <si>
    <t>太陽光発電</t>
    <rPh sb="0" eb="3">
      <t>タイヨウコウ</t>
    </rPh>
    <rPh sb="3" eb="5">
      <t>ハツデン</t>
    </rPh>
    <phoneticPr fontId="8"/>
  </si>
  <si>
    <t>太陽電池モジュール</t>
    <rPh sb="0" eb="2">
      <t>タイヨウ</t>
    </rPh>
    <rPh sb="2" eb="4">
      <t>デンチ</t>
    </rPh>
    <phoneticPr fontId="3"/>
  </si>
  <si>
    <t>パワコン付帯設備</t>
    <rPh sb="4" eb="6">
      <t>フタイ</t>
    </rPh>
    <rPh sb="6" eb="8">
      <t>セツビ</t>
    </rPh>
    <phoneticPr fontId="3"/>
  </si>
  <si>
    <t>架台</t>
    <rPh sb="0" eb="2">
      <t>カダイ</t>
    </rPh>
    <phoneticPr fontId="3"/>
  </si>
  <si>
    <t>計測機器</t>
    <rPh sb="0" eb="2">
      <t>ケイソク</t>
    </rPh>
    <rPh sb="2" eb="4">
      <t>キキ</t>
    </rPh>
    <phoneticPr fontId="3"/>
  </si>
  <si>
    <t>システム保護装置</t>
    <rPh sb="4" eb="6">
      <t>ホゴ</t>
    </rPh>
    <rPh sb="6" eb="8">
      <t>ソウチ</t>
    </rPh>
    <phoneticPr fontId="3"/>
  </si>
  <si>
    <t>制御装置</t>
    <rPh sb="0" eb="2">
      <t>セイギョ</t>
    </rPh>
    <rPh sb="2" eb="4">
      <t>ソウチ</t>
    </rPh>
    <phoneticPr fontId="3"/>
  </si>
  <si>
    <t>その他</t>
    <rPh sb="2" eb="3">
      <t>タ</t>
    </rPh>
    <phoneticPr fontId="3"/>
  </si>
  <si>
    <t>-</t>
    <phoneticPr fontId="3"/>
  </si>
  <si>
    <t>風力発電</t>
    <rPh sb="0" eb="2">
      <t>フウリョク</t>
    </rPh>
    <rPh sb="2" eb="4">
      <t>ハツデン</t>
    </rPh>
    <phoneticPr fontId="8"/>
  </si>
  <si>
    <t>発電機</t>
    <rPh sb="0" eb="3">
      <t>ハツデンキ</t>
    </rPh>
    <phoneticPr fontId="3"/>
  </si>
  <si>
    <t>変電設備</t>
    <rPh sb="0" eb="2">
      <t>ヘンデン</t>
    </rPh>
    <rPh sb="2" eb="4">
      <t>セツビ</t>
    </rPh>
    <phoneticPr fontId="3"/>
  </si>
  <si>
    <t>水力発電</t>
    <rPh sb="0" eb="2">
      <t>スイリョク</t>
    </rPh>
    <rPh sb="2" eb="4">
      <t>ハツデン</t>
    </rPh>
    <phoneticPr fontId="8"/>
  </si>
  <si>
    <t>水車</t>
    <rPh sb="0" eb="2">
      <t>スイシャ</t>
    </rPh>
    <phoneticPr fontId="3"/>
  </si>
  <si>
    <t>地熱発電</t>
    <rPh sb="0" eb="2">
      <t>チネツ</t>
    </rPh>
    <rPh sb="2" eb="4">
      <t>ハツデン</t>
    </rPh>
    <phoneticPr fontId="8"/>
  </si>
  <si>
    <t>タービン</t>
  </si>
  <si>
    <t>冷却塔</t>
    <rPh sb="0" eb="3">
      <t>レイキャクトウ</t>
    </rPh>
    <phoneticPr fontId="3"/>
  </si>
  <si>
    <t>熱交換機</t>
    <rPh sb="0" eb="1">
      <t>ネツ</t>
    </rPh>
    <rPh sb="1" eb="4">
      <t>コウカンキ</t>
    </rPh>
    <phoneticPr fontId="3"/>
  </si>
  <si>
    <t>ポンプ類</t>
    <rPh sb="3" eb="4">
      <t>ルイ</t>
    </rPh>
    <phoneticPr fontId="3"/>
  </si>
  <si>
    <t>バイオマス発電</t>
    <rPh sb="5" eb="7">
      <t>ハツデン</t>
    </rPh>
    <phoneticPr fontId="8"/>
  </si>
  <si>
    <t>バイオマスボイラー</t>
  </si>
  <si>
    <t>バイオマス受入・供給設備</t>
    <rPh sb="5" eb="7">
      <t>ウケイレ</t>
    </rPh>
    <rPh sb="8" eb="10">
      <t>キョウキュウ</t>
    </rPh>
    <rPh sb="10" eb="12">
      <t>セツビ</t>
    </rPh>
    <phoneticPr fontId="3"/>
  </si>
  <si>
    <t>排ガス処理設備</t>
    <rPh sb="0" eb="1">
      <t>ハイ</t>
    </rPh>
    <rPh sb="3" eb="5">
      <t>ショリ</t>
    </rPh>
    <rPh sb="5" eb="7">
      <t>セツビ</t>
    </rPh>
    <phoneticPr fontId="3"/>
  </si>
  <si>
    <t>太陽熱利用</t>
    <rPh sb="0" eb="3">
      <t>タイヨウネツ</t>
    </rPh>
    <rPh sb="3" eb="5">
      <t>リヨウ</t>
    </rPh>
    <phoneticPr fontId="8"/>
  </si>
  <si>
    <t>集熱器</t>
    <rPh sb="0" eb="1">
      <t>シュウ</t>
    </rPh>
    <rPh sb="1" eb="2">
      <t>ネツ</t>
    </rPh>
    <rPh sb="2" eb="3">
      <t>ウツワ</t>
    </rPh>
    <phoneticPr fontId="3"/>
  </si>
  <si>
    <t>熱交換器</t>
    <rPh sb="0" eb="1">
      <t>ネツ</t>
    </rPh>
    <phoneticPr fontId="3"/>
  </si>
  <si>
    <t>蓄熱槽</t>
    <rPh sb="0" eb="2">
      <t>チクネツ</t>
    </rPh>
    <rPh sb="2" eb="3">
      <t>ソウ</t>
    </rPh>
    <phoneticPr fontId="3"/>
  </si>
  <si>
    <t>冷凍機・冷却塔</t>
    <rPh sb="0" eb="3">
      <t>レイトウキ</t>
    </rPh>
    <rPh sb="4" eb="7">
      <t>レイキャクトウ</t>
    </rPh>
    <phoneticPr fontId="3"/>
  </si>
  <si>
    <t>温度差熱利用</t>
    <rPh sb="0" eb="3">
      <t>オンドサ</t>
    </rPh>
    <rPh sb="3" eb="4">
      <t>ネツ</t>
    </rPh>
    <rPh sb="4" eb="6">
      <t>リヨウ</t>
    </rPh>
    <phoneticPr fontId="8"/>
  </si>
  <si>
    <t>ヒートポンプ</t>
  </si>
  <si>
    <t>ろ過装置</t>
    <rPh sb="1" eb="2">
      <t>カ</t>
    </rPh>
    <rPh sb="2" eb="4">
      <t>ソウチ</t>
    </rPh>
    <phoneticPr fontId="3"/>
  </si>
  <si>
    <t>地中熱利用</t>
    <rPh sb="0" eb="2">
      <t>チチュウ</t>
    </rPh>
    <rPh sb="2" eb="3">
      <t>ネツ</t>
    </rPh>
    <rPh sb="3" eb="5">
      <t>リヨウ</t>
    </rPh>
    <phoneticPr fontId="8"/>
  </si>
  <si>
    <t>バイオマス熱利用</t>
    <rPh sb="5" eb="6">
      <t>ネツ</t>
    </rPh>
    <rPh sb="6" eb="8">
      <t>リヨウ</t>
    </rPh>
    <phoneticPr fontId="8"/>
  </si>
  <si>
    <t>冷凍機</t>
    <rPh sb="0" eb="3">
      <t>レイトウキ</t>
    </rPh>
    <phoneticPr fontId="3"/>
  </si>
  <si>
    <t>バイオマス燃料製造</t>
    <rPh sb="5" eb="7">
      <t>ネンリョウ</t>
    </rPh>
    <rPh sb="7" eb="9">
      <t>セイゾウ</t>
    </rPh>
    <phoneticPr fontId="8"/>
  </si>
  <si>
    <t>バイオマス燃料製造設備</t>
    <rPh sb="5" eb="7">
      <t>ネンリョウ</t>
    </rPh>
    <rPh sb="7" eb="9">
      <t>セイゾウ</t>
    </rPh>
    <rPh sb="9" eb="11">
      <t>セツビ</t>
    </rPh>
    <phoneticPr fontId="8"/>
  </si>
  <si>
    <t>バイオマス原料受入・供給設備</t>
    <rPh sb="5" eb="7">
      <t>ゲンリョウ</t>
    </rPh>
    <rPh sb="7" eb="9">
      <t>ウケイレ</t>
    </rPh>
    <rPh sb="10" eb="12">
      <t>キョウキュウ</t>
    </rPh>
    <rPh sb="12" eb="14">
      <t>セツビ</t>
    </rPh>
    <phoneticPr fontId="3"/>
  </si>
  <si>
    <t>バイオマス燃料貯蔵設備</t>
    <rPh sb="5" eb="7">
      <t>ネンリョウ</t>
    </rPh>
    <rPh sb="7" eb="9">
      <t>チョゾウ</t>
    </rPh>
    <rPh sb="9" eb="11">
      <t>セツビ</t>
    </rPh>
    <phoneticPr fontId="8"/>
  </si>
  <si>
    <t>前処理設備</t>
    <rPh sb="0" eb="3">
      <t>マエショリ</t>
    </rPh>
    <rPh sb="3" eb="5">
      <t>セツビ</t>
    </rPh>
    <phoneticPr fontId="3"/>
  </si>
  <si>
    <t>後処理設備</t>
    <rPh sb="0" eb="1">
      <t>アト</t>
    </rPh>
    <rPh sb="1" eb="3">
      <t>ショリ</t>
    </rPh>
    <rPh sb="3" eb="5">
      <t>セツビ</t>
    </rPh>
    <phoneticPr fontId="3"/>
  </si>
  <si>
    <t>工事費</t>
    <rPh sb="0" eb="3">
      <t>コウジヒ</t>
    </rPh>
    <phoneticPr fontId="3"/>
  </si>
  <si>
    <t>【工事種別】</t>
    <rPh sb="1" eb="3">
      <t>コウジ</t>
    </rPh>
    <rPh sb="3" eb="5">
      <t>シュベツ</t>
    </rPh>
    <phoneticPr fontId="3"/>
  </si>
  <si>
    <t>基礎工事</t>
  </si>
  <si>
    <t>据付工事</t>
  </si>
  <si>
    <t>電気工事</t>
  </si>
  <si>
    <t>附帯工事</t>
  </si>
  <si>
    <t>試運転調整</t>
  </si>
  <si>
    <t>諸経費</t>
  </si>
  <si>
    <t>-</t>
  </si>
  <si>
    <t>建物工事</t>
  </si>
  <si>
    <t>機械・据付工事</t>
  </si>
  <si>
    <t>土木工事</t>
  </si>
  <si>
    <t>配管工事</t>
  </si>
  <si>
    <t>合計</t>
    <rPh sb="0" eb="2">
      <t>ゴウケイ</t>
    </rPh>
    <phoneticPr fontId="3"/>
  </si>
  <si>
    <t>総計</t>
    <rPh sb="0" eb="2">
      <t>ソウケイ</t>
    </rPh>
    <phoneticPr fontId="3"/>
  </si>
  <si>
    <t>補助対象経費</t>
    <rPh sb="0" eb="2">
      <t>ホジョ</t>
    </rPh>
    <rPh sb="2" eb="4">
      <t>タイショウ</t>
    </rPh>
    <rPh sb="4" eb="6">
      <t>ケイヒ</t>
    </rPh>
    <phoneticPr fontId="3"/>
  </si>
  <si>
    <t>円</t>
    <rPh sb="0" eb="1">
      <t>エン</t>
    </rPh>
    <phoneticPr fontId="1"/>
  </si>
  <si>
    <t>種別</t>
    <rPh sb="0" eb="2">
      <t>シュベツ</t>
    </rPh>
    <phoneticPr fontId="1"/>
  </si>
  <si>
    <t>補助率</t>
    <rPh sb="0" eb="3">
      <t>ホジョリツ</t>
    </rPh>
    <phoneticPr fontId="1"/>
  </si>
  <si>
    <t>中小企業基本法（昭和38年法律第154号）第２条第１項に規定する会社</t>
    <rPh sb="0" eb="2">
      <t>チュウショウ</t>
    </rPh>
    <rPh sb="2" eb="4">
      <t>キギョウ</t>
    </rPh>
    <rPh sb="4" eb="7">
      <t>キホンホウ</t>
    </rPh>
    <rPh sb="8" eb="10">
      <t>ショウワ</t>
    </rPh>
    <rPh sb="12" eb="13">
      <t>ネン</t>
    </rPh>
    <rPh sb="13" eb="15">
      <t>ホウリツ</t>
    </rPh>
    <rPh sb="15" eb="16">
      <t>ダイ</t>
    </rPh>
    <rPh sb="19" eb="20">
      <t>ゴウ</t>
    </rPh>
    <rPh sb="21" eb="22">
      <t>ダイ</t>
    </rPh>
    <rPh sb="23" eb="24">
      <t>ジョウ</t>
    </rPh>
    <rPh sb="24" eb="25">
      <t>ダイ</t>
    </rPh>
    <rPh sb="26" eb="27">
      <t>コウ</t>
    </rPh>
    <rPh sb="28" eb="30">
      <t>キテイ</t>
    </rPh>
    <rPh sb="32" eb="34">
      <t>カイシャ</t>
    </rPh>
    <phoneticPr fontId="1"/>
  </si>
  <si>
    <t>独立行政法人通則法（平成11年法律第103号）第２条第１項に規定する独立行政法人</t>
    <phoneticPr fontId="1"/>
  </si>
  <si>
    <t>国立大学法人、公立大学法人及び学校法人</t>
    <phoneticPr fontId="1"/>
  </si>
  <si>
    <t>一般社団法人、一般財団法人、公益社団法人及び公益財団法人</t>
    <phoneticPr fontId="1"/>
  </si>
  <si>
    <t>医療法（昭和23年法律第205号）第39条に規定する医療法人</t>
    <phoneticPr fontId="1"/>
  </si>
  <si>
    <t>社会福祉法（昭和26年法律第45号）第22条に規定する社会福祉法人</t>
    <phoneticPr fontId="1"/>
  </si>
  <si>
    <t>事業ごとの特別法の規定に基づき設立された協同組合等</t>
    <phoneticPr fontId="1"/>
  </si>
  <si>
    <t>法律により直接設立された法人</t>
    <phoneticPr fontId="1"/>
  </si>
  <si>
    <t>①から⑩以外の民間事業者</t>
    <rPh sb="4" eb="6">
      <t>イガイ</t>
    </rPh>
    <rPh sb="7" eb="9">
      <t>ミンカン</t>
    </rPh>
    <rPh sb="9" eb="11">
      <t>ジギョウ</t>
    </rPh>
    <rPh sb="11" eb="12">
      <t>シャ</t>
    </rPh>
    <phoneticPr fontId="1"/>
  </si>
  <si>
    <t>都補助</t>
    <rPh sb="0" eb="1">
      <t>ト</t>
    </rPh>
    <rPh sb="1" eb="3">
      <t>ホジョ</t>
    </rPh>
    <phoneticPr fontId="1"/>
  </si>
  <si>
    <t>国等補助</t>
    <rPh sb="0" eb="1">
      <t>クニ</t>
    </rPh>
    <rPh sb="1" eb="2">
      <t>トウ</t>
    </rPh>
    <rPh sb="2" eb="4">
      <t>ホジョ</t>
    </rPh>
    <phoneticPr fontId="1"/>
  </si>
  <si>
    <t>交付決定
（予定）額</t>
    <rPh sb="0" eb="2">
      <t>コウフ</t>
    </rPh>
    <rPh sb="2" eb="4">
      <t>ケッテイ</t>
    </rPh>
    <rPh sb="6" eb="8">
      <t>ヨテイ</t>
    </rPh>
    <rPh sb="9" eb="10">
      <t>ガク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</si>
  <si>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</si>
  <si>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</si>
  <si>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</si>
  <si>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</si>
  <si>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</si>
  <si>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</si>
  <si>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</si>
  <si>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</si>
  <si>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</si>
  <si>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</si>
  <si>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</si>
  <si>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上記①から⑨に準ずる者として公社が適当と認める者</t>
    <phoneticPr fontId="1"/>
  </si>
  <si>
    <t>仮算定
補助金額</t>
    <rPh sb="0" eb="1">
      <t>カリ</t>
    </rPh>
    <rPh sb="1" eb="3">
      <t>サンテイ</t>
    </rPh>
    <rPh sb="4" eb="6">
      <t>ホジョ</t>
    </rPh>
    <rPh sb="6" eb="8">
      <t>キンガク</t>
    </rPh>
    <phoneticPr fontId="3"/>
  </si>
  <si>
    <t>設備の種類</t>
    <rPh sb="0" eb="2">
      <t>セツビ</t>
    </rPh>
    <rPh sb="3" eb="5">
      <t>シュルイ</t>
    </rPh>
    <phoneticPr fontId="1"/>
  </si>
  <si>
    <t>都補助率（Ａ）</t>
    <rPh sb="0" eb="1">
      <t>ト</t>
    </rPh>
    <rPh sb="1" eb="3">
      <t>ホジョ</t>
    </rPh>
    <rPh sb="3" eb="4">
      <t>リツ</t>
    </rPh>
    <phoneticPr fontId="1"/>
  </si>
  <si>
    <t>国等補助率（Ｂ）</t>
    <rPh sb="0" eb="1">
      <t>クニ</t>
    </rPh>
    <rPh sb="1" eb="2">
      <t>トウ</t>
    </rPh>
    <rPh sb="2" eb="5">
      <t>ホジョリツ</t>
    </rPh>
    <phoneticPr fontId="1"/>
  </si>
  <si>
    <t>合算補助率（Ｃ）</t>
    <rPh sb="0" eb="2">
      <t>ガッサン</t>
    </rPh>
    <rPh sb="2" eb="5">
      <t>ホジョリツ</t>
    </rPh>
    <phoneticPr fontId="1"/>
  </si>
  <si>
    <t>蓄電池</t>
    <rPh sb="0" eb="3">
      <t>チクデンチ</t>
    </rPh>
    <phoneticPr fontId="1"/>
  </si>
  <si>
    <t>合算上限額</t>
    <rPh sb="0" eb="2">
      <t>ガッサン</t>
    </rPh>
    <rPh sb="2" eb="4">
      <t>ジョウゲン</t>
    </rPh>
    <rPh sb="4" eb="5">
      <t>ガク</t>
    </rPh>
    <phoneticPr fontId="3"/>
  </si>
  <si>
    <t>（単位：円）</t>
    <rPh sb="1" eb="3">
      <t>タンイ</t>
    </rPh>
    <rPh sb="4" eb="5">
      <t>エン</t>
    </rPh>
    <phoneticPr fontId="1"/>
  </si>
  <si>
    <t>補助事業に要する経費</t>
    <rPh sb="0" eb="2">
      <t>ホジョ</t>
    </rPh>
    <rPh sb="2" eb="4">
      <t>ジギョウ</t>
    </rPh>
    <rPh sb="5" eb="6">
      <t>ヨウ</t>
    </rPh>
    <rPh sb="8" eb="10">
      <t>ケイヒ</t>
    </rPh>
    <phoneticPr fontId="3"/>
  </si>
  <si>
    <t>１．太陽光発電に関する事業　（※蓄電池を除く）</t>
    <rPh sb="2" eb="5">
      <t>タイヨウコウ</t>
    </rPh>
    <rPh sb="5" eb="7">
      <t>ハツデン</t>
    </rPh>
    <rPh sb="8" eb="9">
      <t>カン</t>
    </rPh>
    <rPh sb="11" eb="13">
      <t>ジギョウ</t>
    </rPh>
    <rPh sb="16" eb="19">
      <t>チクデンチ</t>
    </rPh>
    <rPh sb="20" eb="21">
      <t>ノゾ</t>
    </rPh>
    <phoneticPr fontId="3"/>
  </si>
  <si>
    <t>太陽光発電</t>
    <rPh sb="0" eb="3">
      <t>タイヨウコウ</t>
    </rPh>
    <rPh sb="3" eb="5">
      <t>ハツデン</t>
    </rPh>
    <phoneticPr fontId="1"/>
  </si>
  <si>
    <t>３．蓄電池に関する事業</t>
    <rPh sb="2" eb="5">
      <t>チクデンチ</t>
    </rPh>
    <rPh sb="6" eb="7">
      <t>カン</t>
    </rPh>
    <rPh sb="9" eb="11">
      <t>ジギョウ</t>
    </rPh>
    <phoneticPr fontId="3"/>
  </si>
  <si>
    <t>充放電制御装置</t>
    <rPh sb="0" eb="3">
      <t>ジュウホウデン</t>
    </rPh>
    <rPh sb="3" eb="5">
      <t>セイギョ</t>
    </rPh>
    <rPh sb="5" eb="7">
      <t>ソウチ</t>
    </rPh>
    <phoneticPr fontId="1"/>
  </si>
  <si>
    <t>発電種別</t>
    <rPh sb="0" eb="2">
      <t>ハツデン</t>
    </rPh>
    <rPh sb="2" eb="4">
      <t>シュベツ</t>
    </rPh>
    <phoneticPr fontId="1"/>
  </si>
  <si>
    <t>都補助対象
経費</t>
    <rPh sb="0" eb="1">
      <t>ト</t>
    </rPh>
    <rPh sb="1" eb="3">
      <t>ホジョ</t>
    </rPh>
    <rPh sb="3" eb="5">
      <t>タイショウ</t>
    </rPh>
    <rPh sb="6" eb="8">
      <t>ケイヒ</t>
    </rPh>
    <phoneticPr fontId="3"/>
  </si>
  <si>
    <t>都補助
仮算定補助額</t>
    <rPh sb="0" eb="1">
      <t>ト</t>
    </rPh>
    <rPh sb="1" eb="3">
      <t>ホジョ</t>
    </rPh>
    <rPh sb="4" eb="5">
      <t>カリ</t>
    </rPh>
    <rPh sb="5" eb="7">
      <t>サンテイ</t>
    </rPh>
    <rPh sb="7" eb="9">
      <t>ホジョ</t>
    </rPh>
    <rPh sb="9" eb="10">
      <t>ガク</t>
    </rPh>
    <phoneticPr fontId="3"/>
  </si>
  <si>
    <t>仮合算補助額</t>
    <rPh sb="0" eb="1">
      <t>カリ</t>
    </rPh>
    <rPh sb="1" eb="3">
      <t>ガッサン</t>
    </rPh>
    <rPh sb="3" eb="5">
      <t>ホジョ</t>
    </rPh>
    <rPh sb="5" eb="6">
      <t>ガク</t>
    </rPh>
    <phoneticPr fontId="3"/>
  </si>
  <si>
    <t>←都補助率（Ａ）を</t>
    <phoneticPr fontId="3"/>
  </si>
  <si>
    <t>　プルダウンリストから選択してください</t>
    <rPh sb="11" eb="13">
      <t>センタク</t>
    </rPh>
    <phoneticPr fontId="3"/>
  </si>
  <si>
    <t>※内訳例</t>
    <rPh sb="1" eb="3">
      <t>ウチワケ</t>
    </rPh>
    <rPh sb="3" eb="4">
      <t>レイ</t>
    </rPh>
    <phoneticPr fontId="3"/>
  </si>
  <si>
    <t>kW</t>
  </si>
  <si>
    <t>補助上限額</t>
    <rPh sb="0" eb="2">
      <t>ホジョ</t>
    </rPh>
    <rPh sb="2" eb="5">
      <t>ジョウゲンガク</t>
    </rPh>
    <phoneticPr fontId="3"/>
  </si>
  <si>
    <t>補助事業に
要する経費</t>
    <phoneticPr fontId="1"/>
  </si>
  <si>
    <t>都補助の対象と
なる国交付決定
（予定）額</t>
    <rPh sb="0" eb="1">
      <t>ト</t>
    </rPh>
    <rPh sb="1" eb="3">
      <t>ホジョ</t>
    </rPh>
    <rPh sb="4" eb="6">
      <t>タイショウ</t>
    </rPh>
    <rPh sb="10" eb="11">
      <t>クニ</t>
    </rPh>
    <rPh sb="11" eb="13">
      <t>コウフ</t>
    </rPh>
    <rPh sb="13" eb="15">
      <t>ケッテイ</t>
    </rPh>
    <rPh sb="17" eb="19">
      <t>ヨテイ</t>
    </rPh>
    <rPh sb="20" eb="21">
      <t>ガク</t>
    </rPh>
    <phoneticPr fontId="1"/>
  </si>
  <si>
    <t>４．全体の事業費及び補助金申請額</t>
    <rPh sb="2" eb="4">
      <t>ゼンタイ</t>
    </rPh>
    <rPh sb="5" eb="8">
      <t>ジギョウヒ</t>
    </rPh>
    <rPh sb="8" eb="9">
      <t>オヨ</t>
    </rPh>
    <rPh sb="10" eb="13">
      <t>ホジョキン</t>
    </rPh>
    <rPh sb="13" eb="15">
      <t>シンセイ</t>
    </rPh>
    <rPh sb="15" eb="16">
      <t>ガク</t>
    </rPh>
    <phoneticPr fontId="3"/>
  </si>
  <si>
    <t>上限額</t>
    <rPh sb="0" eb="2">
      <t>ジョウゲン</t>
    </rPh>
    <rPh sb="2" eb="3">
      <t>ガク</t>
    </rPh>
    <phoneticPr fontId="3"/>
  </si>
  <si>
    <t>※太陽電池出力1kW当たりの単価</t>
    <rPh sb="1" eb="3">
      <t>タイヨウ</t>
    </rPh>
    <rPh sb="3" eb="5">
      <t>デンチ</t>
    </rPh>
    <rPh sb="5" eb="7">
      <t>シュツリョク</t>
    </rPh>
    <rPh sb="10" eb="11">
      <t>ア</t>
    </rPh>
    <rPh sb="14" eb="16">
      <t>タンカ</t>
    </rPh>
    <phoneticPr fontId="1"/>
  </si>
  <si>
    <t>小計</t>
    <rPh sb="0" eb="2">
      <t>ショウケイ</t>
    </rPh>
    <phoneticPr fontId="1"/>
  </si>
  <si>
    <t>（H）</t>
    <phoneticPr fontId="3"/>
  </si>
  <si>
    <t>都補助
算定補助額</t>
    <rPh sb="0" eb="1">
      <t>ト</t>
    </rPh>
    <rPh sb="1" eb="3">
      <t>ホジョ</t>
    </rPh>
    <rPh sb="4" eb="6">
      <t>サンテイ</t>
    </rPh>
    <rPh sb="6" eb="8">
      <t>ホジョ</t>
    </rPh>
    <rPh sb="8" eb="9">
      <t>ガク</t>
    </rPh>
    <phoneticPr fontId="3"/>
  </si>
  <si>
    <t>中小企業基本法（昭和38年法律第154号）第２条第１項に規定する、青色申告を行っている個人事業主</t>
    <rPh sb="0" eb="2">
      <t>チュウショウ</t>
    </rPh>
    <rPh sb="2" eb="4">
      <t>キギョウ</t>
    </rPh>
    <rPh sb="4" eb="6">
      <t>キホン</t>
    </rPh>
    <rPh sb="8" eb="10">
      <t>ショウワ</t>
    </rPh>
    <rPh sb="12" eb="13">
      <t>ネン</t>
    </rPh>
    <rPh sb="13" eb="15">
      <t>ホウリツ</t>
    </rPh>
    <rPh sb="15" eb="16">
      <t>ダイ</t>
    </rPh>
    <rPh sb="19" eb="20">
      <t>ゴウ</t>
    </rPh>
    <rPh sb="21" eb="22">
      <t>ダイ</t>
    </rPh>
    <rPh sb="23" eb="24">
      <t>ジョウ</t>
    </rPh>
    <rPh sb="24" eb="25">
      <t>ダイ</t>
    </rPh>
    <rPh sb="26" eb="27">
      <t>コウ</t>
    </rPh>
    <rPh sb="28" eb="30">
      <t>キテイ</t>
    </rPh>
    <rPh sb="33" eb="35">
      <t>アオイロ</t>
    </rPh>
    <phoneticPr fontId="1"/>
  </si>
  <si>
    <t>中小企業基本法（昭和38年法律第154号）第２条第１項に規定する、青色申告を行っている個人事業主</t>
    <phoneticPr fontId="1"/>
  </si>
  <si>
    <t>都上限額</t>
    <rPh sb="0" eb="1">
      <t>ト</t>
    </rPh>
    <rPh sb="1" eb="4">
      <t>ジョウゲンガク</t>
    </rPh>
    <phoneticPr fontId="1"/>
  </si>
  <si>
    <t>太陽光kW単価（国併給）</t>
    <rPh sb="0" eb="3">
      <t>タイヨウコウ</t>
    </rPh>
    <rPh sb="5" eb="7">
      <t>タンカ</t>
    </rPh>
    <rPh sb="8" eb="9">
      <t>クニ</t>
    </rPh>
    <rPh sb="9" eb="11">
      <t>ヘイキュウ</t>
    </rPh>
    <phoneticPr fontId="1"/>
  </si>
  <si>
    <t>太陽光kW単価（都単独）</t>
    <rPh sb="0" eb="3">
      <t>タイヨウコウ</t>
    </rPh>
    <rPh sb="5" eb="7">
      <t>タンカ</t>
    </rPh>
    <rPh sb="8" eb="9">
      <t>ト</t>
    </rPh>
    <rPh sb="9" eb="11">
      <t>タンドク</t>
    </rPh>
    <phoneticPr fontId="1"/>
  </si>
  <si>
    <t>（Ｄ）</t>
    <phoneticPr fontId="3"/>
  </si>
  <si>
    <t>（Ｅ）</t>
    <phoneticPr fontId="1"/>
  </si>
  <si>
    <t>（F）</t>
    <phoneticPr fontId="1"/>
  </si>
  <si>
    <t>（G）</t>
    <phoneticPr fontId="1"/>
  </si>
  <si>
    <t>（I）＝（A×H）</t>
    <phoneticPr fontId="1"/>
  </si>
  <si>
    <t>（J）</t>
    <phoneticPr fontId="1"/>
  </si>
  <si>
    <t>（K）</t>
    <phoneticPr fontId="1"/>
  </si>
  <si>
    <t>【都補助】</t>
    <rPh sb="1" eb="2">
      <t>ト</t>
    </rPh>
    <rPh sb="2" eb="4">
      <t>ホジョ</t>
    </rPh>
    <phoneticPr fontId="1"/>
  </si>
  <si>
    <t>　太陽電池出力１kW当たり</t>
    <rPh sb="1" eb="3">
      <t>タイヨウ</t>
    </rPh>
    <rPh sb="3" eb="5">
      <t>デンチ</t>
    </rPh>
    <rPh sb="5" eb="7">
      <t>シュツリョク</t>
    </rPh>
    <rPh sb="10" eb="11">
      <t>ア</t>
    </rPh>
    <phoneticPr fontId="1"/>
  </si>
  <si>
    <t>【国等補助】</t>
    <rPh sb="1" eb="2">
      <t>クニ</t>
    </rPh>
    <rPh sb="2" eb="3">
      <t>トウ</t>
    </rPh>
    <rPh sb="3" eb="5">
      <t>ホジョ</t>
    </rPh>
    <phoneticPr fontId="1"/>
  </si>
  <si>
    <t>仮算定補助金額総額＝（Ｉ）と（Ｊ）の少ない方</t>
    <rPh sb="0" eb="1">
      <t>カリ</t>
    </rPh>
    <rPh sb="1" eb="3">
      <t>サンテイ</t>
    </rPh>
    <rPh sb="3" eb="6">
      <t>ホジョキン</t>
    </rPh>
    <rPh sb="6" eb="7">
      <t>ガク</t>
    </rPh>
    <rPh sb="7" eb="9">
      <t>ソウガク</t>
    </rPh>
    <rPh sb="18" eb="19">
      <t>スク</t>
    </rPh>
    <rPh sb="21" eb="22">
      <t>ホウ</t>
    </rPh>
    <phoneticPr fontId="1"/>
  </si>
  <si>
    <t>（D）</t>
    <phoneticPr fontId="3"/>
  </si>
  <si>
    <t>（E）</t>
    <phoneticPr fontId="1"/>
  </si>
  <si>
    <t>合算上限額</t>
    <rPh sb="0" eb="2">
      <t>ガッサン</t>
    </rPh>
    <rPh sb="2" eb="4">
      <t>ジョウゲン</t>
    </rPh>
    <rPh sb="4" eb="5">
      <t>ガク</t>
    </rPh>
    <phoneticPr fontId="1"/>
  </si>
  <si>
    <t>【補助率A】</t>
    <rPh sb="1" eb="3">
      <t>ホジョ</t>
    </rPh>
    <rPh sb="3" eb="4">
      <t>リツ</t>
    </rPh>
    <phoneticPr fontId="1"/>
  </si>
  <si>
    <t>　（※交付決定（予定）額（F）÷発電容量）</t>
    <rPh sb="3" eb="5">
      <t>コウフ</t>
    </rPh>
    <rPh sb="5" eb="7">
      <t>ケッテイ</t>
    </rPh>
    <rPh sb="8" eb="10">
      <t>ヨテイ</t>
    </rPh>
    <rPh sb="11" eb="12">
      <t>ガク</t>
    </rPh>
    <rPh sb="16" eb="18">
      <t>ハツデン</t>
    </rPh>
    <rPh sb="18" eb="20">
      <t>ヨウリョウ</t>
    </rPh>
    <phoneticPr fontId="1"/>
  </si>
  <si>
    <t>区分</t>
    <rPh sb="0" eb="2">
      <t>クブン</t>
    </rPh>
    <phoneticPr fontId="3"/>
  </si>
  <si>
    <t>太陽光発電容量</t>
    <rPh sb="0" eb="3">
      <t>タイヨウコウ</t>
    </rPh>
    <rPh sb="3" eb="5">
      <t>ハツデン</t>
    </rPh>
    <rPh sb="5" eb="7">
      <t>ヨウリョウ</t>
    </rPh>
    <phoneticPr fontId="1"/>
  </si>
  <si>
    <t>風力発電容量</t>
    <rPh sb="0" eb="2">
      <t>フウリョク</t>
    </rPh>
    <rPh sb="2" eb="4">
      <t>ハツデン</t>
    </rPh>
    <rPh sb="4" eb="6">
      <t>ヨウリョウ</t>
    </rPh>
    <phoneticPr fontId="1"/>
  </si>
  <si>
    <t>水力発電容量</t>
    <rPh sb="0" eb="2">
      <t>スイリョク</t>
    </rPh>
    <rPh sb="2" eb="4">
      <t>ハツデン</t>
    </rPh>
    <rPh sb="4" eb="6">
      <t>ヨウリョウ</t>
    </rPh>
    <phoneticPr fontId="1"/>
  </si>
  <si>
    <t>地熱発電容量</t>
    <rPh sb="0" eb="2">
      <t>チネツ</t>
    </rPh>
    <rPh sb="2" eb="4">
      <t>ハツデン</t>
    </rPh>
    <rPh sb="4" eb="6">
      <t>ヨウリョウ</t>
    </rPh>
    <phoneticPr fontId="1"/>
  </si>
  <si>
    <t>バイオマス発電容量</t>
    <rPh sb="5" eb="7">
      <t>ハツデン</t>
    </rPh>
    <rPh sb="7" eb="9">
      <t>ヨウリョウ</t>
    </rPh>
    <phoneticPr fontId="1"/>
  </si>
  <si>
    <t>２．太陽光発電以外の再エネ設備に関する事業　（※蓄電池を除く） ①</t>
    <rPh sb="2" eb="5">
      <t>タイヨウコウ</t>
    </rPh>
    <rPh sb="5" eb="7">
      <t>ハツデン</t>
    </rPh>
    <rPh sb="7" eb="9">
      <t>イガイ</t>
    </rPh>
    <rPh sb="10" eb="11">
      <t>サイ</t>
    </rPh>
    <rPh sb="13" eb="15">
      <t>セツビ</t>
    </rPh>
    <rPh sb="16" eb="17">
      <t>カン</t>
    </rPh>
    <rPh sb="19" eb="21">
      <t>ジギョウ</t>
    </rPh>
    <rPh sb="24" eb="27">
      <t>チクデンチ</t>
    </rPh>
    <rPh sb="28" eb="29">
      <t>ノゾ</t>
    </rPh>
    <phoneticPr fontId="3"/>
  </si>
  <si>
    <t>２．太陽光発電以外の再エネ設備に関する事業　（※蓄電池を除く） ②</t>
    <rPh sb="2" eb="5">
      <t>タイヨウコウ</t>
    </rPh>
    <rPh sb="5" eb="7">
      <t>ハツデン</t>
    </rPh>
    <rPh sb="7" eb="9">
      <t>イガイ</t>
    </rPh>
    <rPh sb="10" eb="11">
      <t>サイ</t>
    </rPh>
    <rPh sb="13" eb="15">
      <t>セツビ</t>
    </rPh>
    <rPh sb="16" eb="17">
      <t>カン</t>
    </rPh>
    <rPh sb="19" eb="21">
      <t>ジギョウ</t>
    </rPh>
    <rPh sb="24" eb="27">
      <t>チクデンチ</t>
    </rPh>
    <rPh sb="28" eb="29">
      <t>ノゾ</t>
    </rPh>
    <phoneticPr fontId="3"/>
  </si>
  <si>
    <t>２．太陽光発電以外の再エネ設備に関する事業　（※蓄電池を除く） ③</t>
    <rPh sb="2" eb="5">
      <t>タイヨウコウ</t>
    </rPh>
    <rPh sb="5" eb="7">
      <t>ハツデン</t>
    </rPh>
    <rPh sb="7" eb="9">
      <t>イガイ</t>
    </rPh>
    <rPh sb="10" eb="11">
      <t>サイ</t>
    </rPh>
    <rPh sb="13" eb="15">
      <t>セツビ</t>
    </rPh>
    <rPh sb="16" eb="17">
      <t>カン</t>
    </rPh>
    <rPh sb="19" eb="21">
      <t>ジギョウ</t>
    </rPh>
    <rPh sb="24" eb="27">
      <t>チクデンチ</t>
    </rPh>
    <rPh sb="28" eb="29">
      <t>ノゾ</t>
    </rPh>
    <phoneticPr fontId="3"/>
  </si>
  <si>
    <t>（Ｃ）＝（Ａ）+（Ｂ）</t>
  </si>
  <si>
    <t>（Ａ）</t>
    <phoneticPr fontId="1"/>
  </si>
  <si>
    <t>都補助率</t>
    <rPh sb="0" eb="1">
      <t>ト</t>
    </rPh>
    <rPh sb="1" eb="3">
      <t>ホジョ</t>
    </rPh>
    <rPh sb="3" eb="4">
      <t>リツ</t>
    </rPh>
    <phoneticPr fontId="1"/>
  </si>
  <si>
    <t>（Ｂ）</t>
    <phoneticPr fontId="1"/>
  </si>
  <si>
    <t>国等補助率</t>
    <rPh sb="0" eb="1">
      <t>クニ</t>
    </rPh>
    <rPh sb="1" eb="2">
      <t>トウ</t>
    </rPh>
    <rPh sb="2" eb="5">
      <t>ホジョリツ</t>
    </rPh>
    <phoneticPr fontId="1"/>
  </si>
  <si>
    <t>（Ｄ）</t>
    <phoneticPr fontId="1"/>
  </si>
  <si>
    <t>合算補助率上限</t>
    <rPh sb="0" eb="2">
      <t>ガッサン</t>
    </rPh>
    <rPh sb="2" eb="4">
      <t>ホジョ</t>
    </rPh>
    <rPh sb="4" eb="5">
      <t>リツ</t>
    </rPh>
    <rPh sb="5" eb="7">
      <t>ジョウゲン</t>
    </rPh>
    <phoneticPr fontId="1"/>
  </si>
  <si>
    <t>合算補助率</t>
    <rPh sb="0" eb="2">
      <t>ガッサン</t>
    </rPh>
    <rPh sb="2" eb="4">
      <t>ホジョ</t>
    </rPh>
    <rPh sb="4" eb="5">
      <t>リツ</t>
    </rPh>
    <phoneticPr fontId="1"/>
  </si>
  <si>
    <t>合算算定補助率</t>
    <rPh sb="0" eb="2">
      <t>ガッサン</t>
    </rPh>
    <rPh sb="2" eb="4">
      <t>サンテイ</t>
    </rPh>
    <rPh sb="4" eb="6">
      <t>ホジョ</t>
    </rPh>
    <rPh sb="6" eb="7">
      <t>リツ</t>
    </rPh>
    <phoneticPr fontId="1"/>
  </si>
  <si>
    <t>仮合算補助額</t>
    <rPh sb="0" eb="1">
      <t>カリ</t>
    </rPh>
    <rPh sb="1" eb="3">
      <t>ガッサン</t>
    </rPh>
    <rPh sb="3" eb="5">
      <t>ホジョ</t>
    </rPh>
    <rPh sb="5" eb="6">
      <t>ガク</t>
    </rPh>
    <phoneticPr fontId="1"/>
  </si>
  <si>
    <t>発電容量 kW</t>
    <rPh sb="0" eb="2">
      <t>ハツデン</t>
    </rPh>
    <rPh sb="2" eb="4">
      <t>ヨウリョウ</t>
    </rPh>
    <phoneticPr fontId="1"/>
  </si>
  <si>
    <t>補助上限額</t>
    <rPh sb="0" eb="2">
      <t>ホジョ</t>
    </rPh>
    <rPh sb="2" eb="5">
      <t>ジョウゲンガク</t>
    </rPh>
    <phoneticPr fontId="1"/>
  </si>
  <si>
    <t>（G）</t>
    <phoneticPr fontId="3"/>
  </si>
  <si>
    <t>（I）</t>
    <phoneticPr fontId="1"/>
  </si>
  <si>
    <t>（K）＝（I）+（J）</t>
    <phoneticPr fontId="1"/>
  </si>
  <si>
    <t>（K）</t>
    <phoneticPr fontId="3"/>
  </si>
  <si>
    <t>（L）</t>
    <phoneticPr fontId="3"/>
  </si>
  <si>
    <t>（M）</t>
    <phoneticPr fontId="1"/>
  </si>
  <si>
    <t>（N）＝（M）－（J）</t>
    <phoneticPr fontId="1"/>
  </si>
  <si>
    <t>（F）</t>
    <phoneticPr fontId="3"/>
  </si>
  <si>
    <t>（O）</t>
    <phoneticPr fontId="1"/>
  </si>
  <si>
    <t>見積明細番号</t>
    <rPh sb="0" eb="2">
      <t>ミツモリ</t>
    </rPh>
    <rPh sb="2" eb="4">
      <t>メイサイ</t>
    </rPh>
    <rPh sb="4" eb="6">
      <t>バンゴウ</t>
    </rPh>
    <phoneticPr fontId="3"/>
  </si>
  <si>
    <t>注１）　発電容量欄は、「事業実施計画書」（第４号様式）２．設備の概要（１）太陽電池出力（小数点以下切り捨て）を記載してください。</t>
    <rPh sb="0" eb="1">
      <t>チュウ</t>
    </rPh>
    <rPh sb="4" eb="6">
      <t>ハツデン</t>
    </rPh>
    <rPh sb="6" eb="8">
      <t>ヨウリョウ</t>
    </rPh>
    <rPh sb="8" eb="9">
      <t>ラン</t>
    </rPh>
    <rPh sb="12" eb="14">
      <t>ジギョウ</t>
    </rPh>
    <rPh sb="14" eb="16">
      <t>ジッシ</t>
    </rPh>
    <rPh sb="16" eb="19">
      <t>ケイカクショ</t>
    </rPh>
    <rPh sb="21" eb="22">
      <t>ダイ</t>
    </rPh>
    <rPh sb="23" eb="24">
      <t>ゴウ</t>
    </rPh>
    <rPh sb="24" eb="26">
      <t>ヨウシキ</t>
    </rPh>
    <rPh sb="29" eb="31">
      <t>セツビ</t>
    </rPh>
    <rPh sb="32" eb="34">
      <t>ガイヨウ</t>
    </rPh>
    <rPh sb="37" eb="39">
      <t>タイヨウ</t>
    </rPh>
    <rPh sb="39" eb="41">
      <t>デンチ</t>
    </rPh>
    <rPh sb="41" eb="43">
      <t>シュツリョク</t>
    </rPh>
    <rPh sb="44" eb="47">
      <t>ショウスウテン</t>
    </rPh>
    <rPh sb="47" eb="49">
      <t>イカ</t>
    </rPh>
    <rPh sb="49" eb="50">
      <t>キ</t>
    </rPh>
    <rPh sb="51" eb="52">
      <t>ス</t>
    </rPh>
    <rPh sb="55" eb="57">
      <t>キサイ</t>
    </rPh>
    <phoneticPr fontId="1"/>
  </si>
  <si>
    <t>共通様式１</t>
    <rPh sb="0" eb="2">
      <t>キョウツウ</t>
    </rPh>
    <rPh sb="2" eb="4">
      <t>ヨウシキ</t>
    </rPh>
    <phoneticPr fontId="3"/>
  </si>
  <si>
    <t>補助対象事業経費内訳</t>
    <rPh sb="0" eb="2">
      <t>ホジョ</t>
    </rPh>
    <rPh sb="2" eb="4">
      <t>タイショウ</t>
    </rPh>
    <rPh sb="4" eb="6">
      <t>ジギョウ</t>
    </rPh>
    <rPh sb="6" eb="8">
      <t>ケイヒ</t>
    </rPh>
    <rPh sb="8" eb="10">
      <t>ウチワケ</t>
    </rPh>
    <phoneticPr fontId="3"/>
  </si>
  <si>
    <t>再エネ発電容量合計…①</t>
    <rPh sb="0" eb="1">
      <t>サイ</t>
    </rPh>
    <rPh sb="3" eb="5">
      <t>ハツデン</t>
    </rPh>
    <rPh sb="5" eb="7">
      <t>ヨウリョウ</t>
    </rPh>
    <rPh sb="7" eb="9">
      <t>ゴウケイ</t>
    </rPh>
    <phoneticPr fontId="1"/>
  </si>
  <si>
    <t>注）　見積明細番号欄は、「見積書」（添付資料８）と金額が突合できるよう見積書の明細に番号等を付け、その番号等を記入してください。</t>
    <rPh sb="0" eb="1">
      <t>チュウ</t>
    </rPh>
    <rPh sb="3" eb="5">
      <t>ミツモリ</t>
    </rPh>
    <rPh sb="5" eb="7">
      <t>メイサイ</t>
    </rPh>
    <rPh sb="7" eb="9">
      <t>バンゴウ</t>
    </rPh>
    <rPh sb="9" eb="10">
      <t>ラン</t>
    </rPh>
    <rPh sb="35" eb="37">
      <t>ミツ</t>
    </rPh>
    <rPh sb="37" eb="38">
      <t>ショ</t>
    </rPh>
    <rPh sb="39" eb="41">
      <t>メイサイ</t>
    </rPh>
    <phoneticPr fontId="1"/>
  </si>
  <si>
    <t>注２）　見積明細番号欄は、「見積書」（添付資料８）と金額が突合できるよう見積書の明細に番号等を付け、その番号等を記入してください。</t>
    <rPh sb="0" eb="1">
      <t>チュウ</t>
    </rPh>
    <rPh sb="4" eb="6">
      <t>ミツモリ</t>
    </rPh>
    <rPh sb="6" eb="8">
      <t>メイサイ</t>
    </rPh>
    <rPh sb="8" eb="10">
      <t>バンゴウ</t>
    </rPh>
    <rPh sb="10" eb="11">
      <t>ラン</t>
    </rPh>
    <rPh sb="36" eb="38">
      <t>ミツ</t>
    </rPh>
    <rPh sb="38" eb="39">
      <t>ショ</t>
    </rPh>
    <rPh sb="40" eb="42">
      <t>メイサイ</t>
    </rPh>
    <phoneticPr fontId="1"/>
  </si>
  <si>
    <t>交付申請</t>
    <rPh sb="0" eb="2">
      <t>コウフ</t>
    </rPh>
    <rPh sb="2" eb="4">
      <t>シンセイ</t>
    </rPh>
    <phoneticPr fontId="1"/>
  </si>
  <si>
    <t>事業開始</t>
    <rPh sb="0" eb="2">
      <t>ジギョウ</t>
    </rPh>
    <rPh sb="2" eb="4">
      <t>カイシ</t>
    </rPh>
    <phoneticPr fontId="1"/>
  </si>
  <si>
    <t>実績報告</t>
    <rPh sb="0" eb="2">
      <t>ジッセキ</t>
    </rPh>
    <rPh sb="2" eb="4">
      <t>ホウコク</t>
    </rPh>
    <phoneticPr fontId="1"/>
  </si>
  <si>
    <t>変更申請</t>
    <rPh sb="0" eb="2">
      <t>ヘンコウ</t>
    </rPh>
    <rPh sb="2" eb="4">
      <t>シンセイ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</si>
  <si>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</si>
  <si>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導入経費</t>
    <rPh sb="0" eb="2">
      <t>ドウニュウ</t>
    </rPh>
    <rPh sb="2" eb="4">
      <t>ケイヒ</t>
    </rPh>
    <phoneticPr fontId="1"/>
  </si>
  <si>
    <t>金額</t>
    <rPh sb="0" eb="2">
      <t>キンガク</t>
    </rPh>
    <phoneticPr fontId="1"/>
  </si>
  <si>
    <t>　都補助対象比率　（Ｊ）</t>
    <rPh sb="1" eb="2">
      <t>ト</t>
    </rPh>
    <rPh sb="2" eb="4">
      <t>ホジョ</t>
    </rPh>
    <rPh sb="4" eb="6">
      <t>タイショウ</t>
    </rPh>
    <rPh sb="6" eb="8">
      <t>ヒリツ</t>
    </rPh>
    <phoneticPr fontId="1"/>
  </si>
  <si>
    <t>（Ｊ）＝（A×Ｉ）</t>
    <phoneticPr fontId="1"/>
  </si>
  <si>
    <t>（Ｉ）=（H×J）</t>
    <phoneticPr fontId="3"/>
  </si>
  <si>
    <t>都補助
交付予定額</t>
    <rPh sb="0" eb="1">
      <t>ト</t>
    </rPh>
    <rPh sb="1" eb="3">
      <t>ホジョ</t>
    </rPh>
    <rPh sb="4" eb="6">
      <t>コウフ</t>
    </rPh>
    <rPh sb="6" eb="8">
      <t>ヨテイ</t>
    </rPh>
    <rPh sb="8" eb="9">
      <t>ガク</t>
    </rPh>
    <phoneticPr fontId="1"/>
  </si>
  <si>
    <t>【発電出力】</t>
    <rPh sb="1" eb="3">
      <t>ハツデン</t>
    </rPh>
    <rPh sb="3" eb="5">
      <t>シュツリョク</t>
    </rPh>
    <phoneticPr fontId="1"/>
  </si>
  <si>
    <t>【蓄電池容量】</t>
    <rPh sb="1" eb="4">
      <t>チクデンチ</t>
    </rPh>
    <rPh sb="4" eb="6">
      <t>ヨウリョウ</t>
    </rPh>
    <phoneticPr fontId="1"/>
  </si>
  <si>
    <t>　補助対象となる蓄電池容量</t>
    <rPh sb="1" eb="3">
      <t>ホジョ</t>
    </rPh>
    <rPh sb="3" eb="5">
      <t>タイショウ</t>
    </rPh>
    <rPh sb="8" eb="11">
      <t>チクデンチ</t>
    </rPh>
    <rPh sb="9" eb="11">
      <t>デンチ</t>
    </rPh>
    <rPh sb="11" eb="13">
      <t>ヨウリョウ</t>
    </rPh>
    <phoneticPr fontId="1"/>
  </si>
  <si>
    <t>上記以外の容量</t>
    <rPh sb="0" eb="2">
      <t>ジョウキ</t>
    </rPh>
    <rPh sb="2" eb="4">
      <t>イガイ</t>
    </rPh>
    <rPh sb="5" eb="7">
      <t>ヨウリョウ</t>
    </rPh>
    <phoneticPr fontId="1"/>
  </si>
  <si>
    <t>蓄電池総容量</t>
    <rPh sb="0" eb="3">
      <t>チクデンチ</t>
    </rPh>
    <rPh sb="3" eb="4">
      <t>ソウ</t>
    </rPh>
    <rPh sb="4" eb="6">
      <t>ヨウリョウ</t>
    </rPh>
    <phoneticPr fontId="1"/>
  </si>
  <si>
    <t>都補助
交付申請額</t>
    <rPh sb="0" eb="1">
      <t>ト</t>
    </rPh>
    <rPh sb="1" eb="3">
      <t>ホジョ</t>
    </rPh>
    <rPh sb="4" eb="6">
      <t>コウフ</t>
    </rPh>
    <rPh sb="6" eb="8">
      <t>シンセイ</t>
    </rPh>
    <rPh sb="8" eb="9">
      <t>ガク</t>
    </rPh>
    <phoneticPr fontId="1"/>
  </si>
  <si>
    <t>補助金交付申請額
（NとFを比較して少ない額）
※千円未満切り捨て</t>
    <phoneticPr fontId="1"/>
  </si>
  <si>
    <t>都補助
実績報告額</t>
    <rPh sb="0" eb="1">
      <t>ト</t>
    </rPh>
    <rPh sb="1" eb="3">
      <t>ホジョ</t>
    </rPh>
    <rPh sb="4" eb="6">
      <t>ジッセキ</t>
    </rPh>
    <rPh sb="6" eb="8">
      <t>ホウコク</t>
    </rPh>
    <rPh sb="8" eb="9">
      <t>ガク</t>
    </rPh>
    <phoneticPr fontId="1"/>
  </si>
  <si>
    <t>補助金交付予定額
（NとFを比較して少ない額）
※千円未満切り捨て</t>
    <rPh sb="5" eb="7">
      <t>ヨテイ</t>
    </rPh>
    <phoneticPr fontId="1"/>
  </si>
  <si>
    <t>補助金実績報告額
（NとFを比較して少ない額）
※千円未満切り捨て</t>
    <rPh sb="3" eb="5">
      <t>ジッセキ</t>
    </rPh>
    <rPh sb="5" eb="7">
      <t>ホウコク</t>
    </rPh>
    <phoneticPr fontId="1"/>
  </si>
  <si>
    <t>（L）と（Ｋ）を比較して少ない額</t>
    <rPh sb="8" eb="10">
      <t>ヒカク</t>
    </rPh>
    <rPh sb="12" eb="13">
      <t>スク</t>
    </rPh>
    <rPh sb="15" eb="16">
      <t>ガク</t>
    </rPh>
    <phoneticPr fontId="1"/>
  </si>
  <si>
    <t>平常時蓄電容量　（①以下の値）</t>
    <rPh sb="0" eb="2">
      <t>ヘイジョウ</t>
    </rPh>
    <rPh sb="2" eb="3">
      <t>ジ</t>
    </rPh>
    <rPh sb="3" eb="5">
      <t>チクデン</t>
    </rPh>
    <rPh sb="5" eb="7">
      <t>ヨウリョウ</t>
    </rPh>
    <rPh sb="10" eb="12">
      <t>イカ</t>
    </rPh>
    <rPh sb="13" eb="14">
      <t>アタイ</t>
    </rPh>
    <phoneticPr fontId="1"/>
  </si>
  <si>
    <t>発災時蓄電容量　（①以下の値）</t>
    <rPh sb="0" eb="2">
      <t>ハッサイ</t>
    </rPh>
    <rPh sb="2" eb="3">
      <t>ジ</t>
    </rPh>
    <rPh sb="3" eb="5">
      <t>チクデン</t>
    </rPh>
    <rPh sb="5" eb="7">
      <t>ヨウリョウ</t>
    </rPh>
    <rPh sb="10" eb="12">
      <t>イカ</t>
    </rPh>
    <rPh sb="13" eb="14">
      <t>アタイ</t>
    </rPh>
    <phoneticPr fontId="1"/>
  </si>
  <si>
    <t>計</t>
    <rPh sb="0" eb="1">
      <t>ケイ</t>
    </rPh>
    <phoneticPr fontId="1"/>
  </si>
  <si>
    <t>都補助の対象と
なる国交付確定額</t>
    <rPh sb="0" eb="1">
      <t>ト</t>
    </rPh>
    <rPh sb="1" eb="3">
      <t>ホジョ</t>
    </rPh>
    <rPh sb="4" eb="6">
      <t>タイショウ</t>
    </rPh>
    <rPh sb="10" eb="11">
      <t>クニ</t>
    </rPh>
    <rPh sb="11" eb="13">
      <t>コウフ</t>
    </rPh>
    <rPh sb="13" eb="15">
      <t>カクテイ</t>
    </rPh>
    <rPh sb="15" eb="16">
      <t>ガク</t>
    </rPh>
    <phoneticPr fontId="1"/>
  </si>
  <si>
    <t>交付確定額</t>
    <rPh sb="0" eb="2">
      <t>コウフ</t>
    </rPh>
    <rPh sb="2" eb="4">
      <t>カクテイ</t>
    </rPh>
    <rPh sb="4" eb="5">
      <t>ガク</t>
    </rPh>
    <phoneticPr fontId="1"/>
  </si>
  <si>
    <t>（L）＝（D）×（H）</t>
    <phoneticPr fontId="1"/>
  </si>
  <si>
    <t>２／３</t>
    <phoneticPr fontId="1"/>
  </si>
  <si>
    <t>１／２</t>
    <phoneticPr fontId="1"/>
  </si>
  <si>
    <t>消費税</t>
    <rPh sb="0" eb="3">
      <t>ショウヒゼイ</t>
    </rPh>
    <phoneticPr fontId="3"/>
  </si>
  <si>
    <t>2/3</t>
    <phoneticPr fontId="1"/>
  </si>
  <si>
    <t>1/2</t>
    <phoneticPr fontId="1"/>
  </si>
  <si>
    <t>⑦</t>
  </si>
  <si>
    <t>①から⑩以外の民間事業者</t>
    <phoneticPr fontId="1"/>
  </si>
  <si>
    <t>190628訂（補助率分数表示）</t>
    <rPh sb="6" eb="7">
      <t>タダ</t>
    </rPh>
    <rPh sb="8" eb="10">
      <t>ホジョ</t>
    </rPh>
    <rPh sb="10" eb="11">
      <t>リツ</t>
    </rPh>
    <rPh sb="11" eb="13">
      <t>ブンスウ</t>
    </rPh>
    <rPh sb="13" eb="15">
      <t>ヒョウジ</t>
    </rPh>
    <phoneticPr fontId="1"/>
  </si>
  <si>
    <t>190628-2訂（補助率分数表示）</t>
    <rPh sb="8" eb="9">
      <t>タダ</t>
    </rPh>
    <rPh sb="10" eb="12">
      <t>ホジョ</t>
    </rPh>
    <rPh sb="12" eb="13">
      <t>リツ</t>
    </rPh>
    <rPh sb="13" eb="15">
      <t>ブンスウ</t>
    </rPh>
    <rPh sb="15" eb="17">
      <t>ヒョウジ</t>
    </rPh>
    <phoneticPr fontId="1"/>
  </si>
  <si>
    <t>190819訂（最終頁計算方法変更）</t>
    <rPh sb="6" eb="7">
      <t>タダ</t>
    </rPh>
    <rPh sb="8" eb="10">
      <t>サイシュウ</t>
    </rPh>
    <rPh sb="10" eb="11">
      <t>ページ</t>
    </rPh>
    <rPh sb="11" eb="13">
      <t>ケイサン</t>
    </rPh>
    <rPh sb="13" eb="15">
      <t>ホウホウ</t>
    </rPh>
    <rPh sb="15" eb="17">
      <t>ヘンコウ</t>
    </rPh>
    <phoneticPr fontId="1"/>
  </si>
  <si>
    <t>　（※都単独又は都補助率2/3の補助対象事業者が国等補助を併給する場合は20万円、都補助率1/2の補助対象事業者が国等補助を併給する場合は15万円）</t>
    <rPh sb="3" eb="4">
      <t>ト</t>
    </rPh>
    <rPh sb="4" eb="6">
      <t>タンドク</t>
    </rPh>
    <rPh sb="6" eb="7">
      <t>マタ</t>
    </rPh>
    <rPh sb="8" eb="9">
      <t>ト</t>
    </rPh>
    <rPh sb="9" eb="12">
      <t>ホジョリツ</t>
    </rPh>
    <rPh sb="16" eb="18">
      <t>ホジョ</t>
    </rPh>
    <rPh sb="18" eb="20">
      <t>タイショウ</t>
    </rPh>
    <rPh sb="20" eb="22">
      <t>ジギョウ</t>
    </rPh>
    <rPh sb="24" eb="25">
      <t>クニ</t>
    </rPh>
    <rPh sb="25" eb="26">
      <t>トウ</t>
    </rPh>
    <rPh sb="26" eb="28">
      <t>ホジョ</t>
    </rPh>
    <rPh sb="29" eb="31">
      <t>ヘイキュウ</t>
    </rPh>
    <rPh sb="33" eb="35">
      <t>バアイ</t>
    </rPh>
    <rPh sb="38" eb="40">
      <t>マンエン</t>
    </rPh>
    <rPh sb="41" eb="42">
      <t>ト</t>
    </rPh>
    <rPh sb="42" eb="45">
      <t>ホジョリツ</t>
    </rPh>
    <rPh sb="49" eb="51">
      <t>ホジョ</t>
    </rPh>
    <rPh sb="51" eb="53">
      <t>タイショウ</t>
    </rPh>
    <rPh sb="53" eb="56">
      <t>ジギョウシャ</t>
    </rPh>
    <rPh sb="57" eb="58">
      <t>クニ</t>
    </rPh>
    <rPh sb="58" eb="59">
      <t>トウ</t>
    </rPh>
    <rPh sb="59" eb="61">
      <t>ホジョ</t>
    </rPh>
    <rPh sb="62" eb="64">
      <t>ヘイキュウ</t>
    </rPh>
    <rPh sb="66" eb="68">
      <t>バアイ</t>
    </rPh>
    <rPh sb="71" eb="73">
      <t>マンエン</t>
    </rPh>
    <phoneticPr fontId="1"/>
  </si>
  <si>
    <t>190930訂（H45セルエラー訂正）</t>
    <rPh sb="6" eb="7">
      <t>タダ</t>
    </rPh>
    <rPh sb="16" eb="18">
      <t>テイセイ</t>
    </rPh>
    <phoneticPr fontId="1"/>
  </si>
  <si>
    <t>191101訂（Ｆ264～Ｆ281端数修正）</t>
    <rPh sb="6" eb="7">
      <t>テイ</t>
    </rPh>
    <rPh sb="17" eb="19">
      <t>ハスウ</t>
    </rPh>
    <rPh sb="19" eb="21">
      <t>シュウセイ</t>
    </rPh>
    <phoneticPr fontId="1"/>
  </si>
  <si>
    <t>□端数の修正</t>
    <rPh sb="1" eb="3">
      <t>ハスウ</t>
    </rPh>
    <rPh sb="4" eb="6">
      <t>シュウセイ</t>
    </rPh>
    <phoneticPr fontId="1"/>
  </si>
  <si>
    <t>200114訂（I222セル完全一致）</t>
    <rPh sb="6" eb="7">
      <t>テイ</t>
    </rPh>
    <rPh sb="14" eb="16">
      <t>カンゼン</t>
    </rPh>
    <rPh sb="16" eb="18">
      <t>イッチ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</si>
</sst>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0;0;&quot;&quot;;@"/>
    <numFmt numFmtId="177" formatCode="#,##0;&quot;▲ &quot;#,##0"/>
    <numFmt numFmtId="178" formatCode="#,##0&quot;kW&quot;"/>
    <numFmt numFmtId="179" formatCode="#,##0_ ;[Red]\-#,##0\ "/>
    <numFmt numFmtId="180" formatCode="#,##0_);[Red]\(#,##0\)"/>
    <numFmt numFmtId="181" formatCode="0.000000000_);[Red]\(0.000000000\)"/>
    <numFmt numFmtId="182" formatCode="0.000000000_ "/>
    <numFmt numFmtId="183" formatCode="#,##0_ "/>
    <numFmt numFmtId="184" formatCode="#,##0_ &quot;円&quot;"/>
    <numFmt numFmtId="185" formatCode="0.0%"/>
  </numFmts>
  <fonts count="4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明朝"/>
      <family val="1"/>
      <charset val="128"/>
    </font>
    <font>
      <sz val="11"/>
      <name val="ＭＳ Ｐゴシック"/>
      <family val="3"/>
      <charset val="128"/>
    </font>
    <font>
      <sz val="16"/>
      <color theme="1"/>
      <name val="ＭＳ ゴシック"/>
      <family val="3"/>
      <charset val="128"/>
    </font>
    <font>
      <b/>
      <sz val="12"/>
      <color rgb="FFFF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b/>
      <sz val="12"/>
      <color rgb="FF0070C0"/>
      <name val="ＭＳ Ｐ明朝"/>
      <family val="1"/>
      <charset val="128"/>
    </font>
    <font>
      <b/>
      <sz val="11"/>
      <color rgb="FFC00000"/>
      <name val="ＭＳ Ｐ明朝"/>
      <family val="1"/>
      <charset val="128"/>
    </font>
    <font>
      <b/>
      <sz val="12"/>
      <color rgb="FFC00000"/>
      <name val="ＭＳ Ｐ明朝"/>
      <family val="1"/>
      <charset val="128"/>
    </font>
    <font>
      <sz val="12"/>
      <name val="Arial Unicode MS"/>
      <family val="3"/>
      <charset val="128"/>
    </font>
    <font>
      <sz val="11"/>
      <color rgb="FFC00000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0.5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0.5"/>
      <name val="ＭＳ Ｐ明朝"/>
      <family val="1"/>
      <charset val="128"/>
    </font>
    <font>
      <sz val="9"/>
      <color rgb="FFC00000"/>
      <name val="ＭＳ Ｐ明朝"/>
      <family val="1"/>
      <charset val="128"/>
    </font>
    <font>
      <sz val="11"/>
      <color rgb="FF002060"/>
      <name val="ＭＳ Ｐ明朝"/>
      <family val="1"/>
      <charset val="128"/>
    </font>
    <font>
      <sz val="10"/>
      <color rgb="FF002060"/>
      <name val="ＭＳ Ｐ明朝"/>
      <family val="1"/>
      <charset val="128"/>
    </font>
    <font>
      <sz val="14"/>
      <name val="ＭＳ Ｐ明朝"/>
      <family val="1"/>
      <charset val="128"/>
    </font>
    <font>
      <strike/>
      <sz val="11"/>
      <name val="ＭＳ Ｐ明朝"/>
      <family val="1"/>
      <charset val="128"/>
    </font>
    <font>
      <strike/>
      <sz val="10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2"/>
      <color rgb="FF002060"/>
      <name val="ＭＳ Ｐ明朝"/>
      <family val="1"/>
      <charset val="128"/>
    </font>
    <font>
      <sz val="10"/>
      <color indexed="81"/>
      <name val="ＭＳ Ｐゴシック"/>
      <family val="3"/>
      <charset val="128"/>
    </font>
    <font>
      <b/>
      <sz val="10"/>
      <color indexed="81"/>
      <name val="ＭＳ Ｐゴシック"/>
      <family val="3"/>
      <charset val="128"/>
    </font>
    <font>
      <sz val="11"/>
      <color rgb="FF0516BB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thin">
        <color rgb="FFC00000"/>
      </right>
      <top style="double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 style="thin">
        <color rgb="FFC00000"/>
      </left>
      <right style="thin">
        <color rgb="FFC00000"/>
      </right>
      <top/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thin">
        <color rgb="FFC00000"/>
      </right>
      <top/>
      <bottom style="double">
        <color rgb="FFC00000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 style="double">
        <color rgb="FF002060"/>
      </left>
      <right style="double">
        <color rgb="FF002060"/>
      </right>
      <top style="double">
        <color rgb="FF002060"/>
      </top>
      <bottom style="double">
        <color rgb="FF00206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 diagonalUp="1">
      <left style="medium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double">
        <color indexed="64"/>
      </top>
      <bottom/>
      <diagonal/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002060"/>
      </left>
      <right style="double">
        <color rgb="FF002060"/>
      </right>
      <top style="double">
        <color rgb="FF002060"/>
      </top>
      <bottom style="thin">
        <color rgb="FF002060"/>
      </bottom>
      <diagonal/>
    </border>
    <border>
      <left style="double">
        <color rgb="FF002060"/>
      </left>
      <right style="double">
        <color rgb="FF002060"/>
      </right>
      <top style="thin">
        <color rgb="FF002060"/>
      </top>
      <bottom style="thin">
        <color rgb="FF002060"/>
      </bottom>
      <diagonal/>
    </border>
    <border>
      <left style="double">
        <color rgb="FF002060"/>
      </left>
      <right style="double">
        <color rgb="FF002060"/>
      </right>
      <top style="thin">
        <color rgb="FF002060"/>
      </top>
      <bottom style="double">
        <color rgb="FF00206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rgb="FFC00000"/>
      </left>
      <right/>
      <top/>
      <bottom/>
      <diagonal/>
    </border>
    <border>
      <left style="thin">
        <color rgb="FFC00000"/>
      </left>
      <right/>
      <top style="double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/>
      <right style="thin">
        <color rgb="FFC00000"/>
      </right>
      <top style="double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double">
        <color rgb="FFC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hair">
        <color indexed="64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</borders>
  <cellStyleXfs count="6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7" fillId="0" borderId="0"/>
  </cellStyleXfs>
  <cellXfs count="590">
    <xf numFmtId="0" fontId="0" fillId="0" borderId="0" xfId="0">
      <alignment vertical="center"/>
    </xf>
    <xf numFmtId="0" fontId="4" fillId="0" borderId="0" xfId="2" applyFont="1" applyProtection="1">
      <alignment vertical="center"/>
    </xf>
    <xf numFmtId="0" fontId="4" fillId="0" borderId="0" xfId="0" applyFont="1" applyProtection="1">
      <alignment vertical="center"/>
    </xf>
    <xf numFmtId="0" fontId="11" fillId="0" borderId="0" xfId="2" applyFont="1" applyAlignment="1" applyProtection="1">
      <alignment vertical="center" wrapText="1"/>
    </xf>
    <xf numFmtId="0" fontId="12" fillId="0" borderId="0" xfId="2" applyFont="1" applyProtection="1">
      <alignment vertical="center"/>
    </xf>
    <xf numFmtId="0" fontId="13" fillId="0" borderId="0" xfId="2" applyFont="1" applyProtection="1">
      <alignment vertical="center"/>
    </xf>
    <xf numFmtId="0" fontId="14" fillId="0" borderId="0" xfId="2" applyFont="1" applyAlignment="1" applyProtection="1">
      <alignment vertical="center" wrapText="1"/>
    </xf>
    <xf numFmtId="0" fontId="5" fillId="0" borderId="0" xfId="2" applyFont="1" applyBorder="1" applyAlignment="1" applyProtection="1">
      <alignment horizontal="center" vertical="center"/>
    </xf>
    <xf numFmtId="0" fontId="16" fillId="0" borderId="0" xfId="2" applyFont="1" applyAlignment="1" applyProtection="1">
      <alignment vertical="center" wrapText="1"/>
    </xf>
    <xf numFmtId="0" fontId="18" fillId="0" borderId="0" xfId="2" applyFont="1" applyProtection="1">
      <alignment vertical="center"/>
    </xf>
    <xf numFmtId="0" fontId="15" fillId="0" borderId="0" xfId="2" applyFont="1" applyProtection="1">
      <alignment vertical="center"/>
    </xf>
    <xf numFmtId="0" fontId="19" fillId="0" borderId="0" xfId="2" applyFont="1" applyAlignment="1" applyProtection="1">
      <alignment horizontal="right" vertical="center"/>
    </xf>
    <xf numFmtId="0" fontId="5" fillId="0" borderId="0" xfId="2" applyFont="1" applyBorder="1" applyAlignment="1" applyProtection="1">
      <alignment vertical="center"/>
    </xf>
    <xf numFmtId="0" fontId="5" fillId="0" borderId="0" xfId="2" applyFont="1" applyFill="1" applyBorder="1" applyAlignment="1" applyProtection="1">
      <alignment horizontal="center" vertical="center"/>
    </xf>
    <xf numFmtId="0" fontId="5" fillId="0" borderId="0" xfId="2" applyFont="1" applyFill="1" applyBorder="1" applyAlignment="1" applyProtection="1">
      <alignment vertical="center" shrinkToFit="1"/>
    </xf>
    <xf numFmtId="0" fontId="6" fillId="0" borderId="0" xfId="2" applyFont="1" applyProtection="1">
      <alignment vertical="center"/>
    </xf>
    <xf numFmtId="0" fontId="6" fillId="0" borderId="87" xfId="2" applyFont="1" applyBorder="1" applyProtection="1">
      <alignment vertical="center"/>
    </xf>
    <xf numFmtId="0" fontId="23" fillId="0" borderId="0" xfId="2" applyFont="1" applyAlignment="1" applyProtection="1">
      <alignment vertical="center" wrapText="1"/>
    </xf>
    <xf numFmtId="0" fontId="24" fillId="0" borderId="0" xfId="0" applyFont="1" applyProtection="1">
      <alignment vertical="center"/>
    </xf>
    <xf numFmtId="0" fontId="6" fillId="0" borderId="0" xfId="2" applyFont="1" applyAlignment="1" applyProtection="1">
      <alignment horizontal="right"/>
    </xf>
    <xf numFmtId="0" fontId="20" fillId="3" borderId="44" xfId="2" applyFont="1" applyFill="1" applyBorder="1" applyAlignment="1" applyProtection="1">
      <alignment vertical="center" shrinkToFit="1"/>
      <protection locked="0"/>
    </xf>
    <xf numFmtId="0" fontId="20" fillId="3" borderId="45" xfId="2" applyFont="1" applyFill="1" applyBorder="1" applyAlignment="1" applyProtection="1">
      <alignment vertical="center" shrinkToFit="1"/>
      <protection locked="0"/>
    </xf>
    <xf numFmtId="0" fontId="21" fillId="3" borderId="52" xfId="2" applyFont="1" applyFill="1" applyBorder="1" applyAlignment="1" applyProtection="1">
      <alignment vertical="center" shrinkToFit="1"/>
      <protection locked="0"/>
    </xf>
    <xf numFmtId="0" fontId="21" fillId="3" borderId="44" xfId="2" applyFont="1" applyFill="1" applyBorder="1" applyAlignment="1" applyProtection="1">
      <alignment vertical="center" shrinkToFit="1"/>
      <protection locked="0"/>
    </xf>
    <xf numFmtId="0" fontId="21" fillId="3" borderId="53" xfId="2" applyFont="1" applyFill="1" applyBorder="1" applyAlignment="1" applyProtection="1">
      <alignment vertical="center" shrinkToFit="1"/>
      <protection locked="0"/>
    </xf>
    <xf numFmtId="0" fontId="21" fillId="3" borderId="30" xfId="2" applyFont="1" applyFill="1" applyBorder="1" applyAlignment="1" applyProtection="1">
      <alignment vertical="center" shrinkToFit="1"/>
      <protection locked="0"/>
    </xf>
    <xf numFmtId="0" fontId="21" fillId="3" borderId="20" xfId="2" applyFont="1" applyFill="1" applyBorder="1" applyAlignment="1" applyProtection="1">
      <alignment vertical="center" shrinkToFit="1"/>
      <protection locked="0"/>
    </xf>
    <xf numFmtId="0" fontId="21" fillId="3" borderId="23" xfId="2" applyFont="1" applyFill="1" applyBorder="1" applyAlignment="1" applyProtection="1">
      <alignment vertical="center" shrinkToFit="1"/>
      <protection locked="0"/>
    </xf>
    <xf numFmtId="0" fontId="6" fillId="0" borderId="88" xfId="2" applyFont="1" applyBorder="1" applyProtection="1">
      <alignment vertical="center"/>
    </xf>
    <xf numFmtId="0" fontId="6" fillId="0" borderId="0" xfId="2" applyFont="1" applyBorder="1" applyProtection="1">
      <alignment vertical="center"/>
    </xf>
    <xf numFmtId="0" fontId="22" fillId="0" borderId="0" xfId="2" applyFont="1" applyProtection="1">
      <alignment vertical="center"/>
    </xf>
    <xf numFmtId="176" fontId="6" fillId="0" borderId="0" xfId="2" applyNumberFormat="1" applyFont="1" applyFill="1" applyBorder="1" applyAlignment="1" applyProtection="1">
      <alignment horizontal="center" vertical="center" shrinkToFit="1"/>
    </xf>
    <xf numFmtId="176" fontId="6" fillId="0" borderId="0" xfId="2" applyNumberFormat="1" applyFont="1" applyFill="1" applyBorder="1" applyAlignment="1" applyProtection="1">
      <alignment vertical="center" shrinkToFit="1"/>
    </xf>
    <xf numFmtId="0" fontId="6" fillId="0" borderId="0" xfId="2" applyNumberFormat="1" applyFont="1" applyFill="1" applyBorder="1" applyAlignment="1" applyProtection="1">
      <alignment horizontal="center" vertical="center" shrinkToFit="1"/>
    </xf>
    <xf numFmtId="12" fontId="6" fillId="0" borderId="0" xfId="2" applyNumberFormat="1" applyFont="1" applyFill="1" applyBorder="1" applyAlignment="1" applyProtection="1">
      <alignment horizontal="center" vertical="center" shrinkToFit="1"/>
    </xf>
    <xf numFmtId="0" fontId="21" fillId="3" borderId="45" xfId="2" applyFont="1" applyFill="1" applyBorder="1" applyAlignment="1" applyProtection="1">
      <alignment vertical="center" shrinkToFit="1"/>
      <protection locked="0"/>
    </xf>
    <xf numFmtId="0" fontId="23" fillId="0" borderId="0" xfId="2" applyFont="1" applyFill="1" applyAlignment="1" applyProtection="1">
      <alignment vertical="center" wrapText="1"/>
    </xf>
    <xf numFmtId="0" fontId="6" fillId="0" borderId="0" xfId="2" applyFont="1" applyFill="1" applyProtection="1">
      <alignment vertical="center"/>
    </xf>
    <xf numFmtId="0" fontId="20" fillId="0" borderId="0" xfId="2" applyFont="1" applyFill="1" applyBorder="1" applyAlignment="1" applyProtection="1">
      <alignment horizontal="center" vertical="center"/>
    </xf>
    <xf numFmtId="177" fontId="21" fillId="0" borderId="0" xfId="2" applyNumberFormat="1" applyFont="1" applyFill="1" applyBorder="1" applyAlignment="1" applyProtection="1">
      <alignment vertical="center" shrinkToFit="1"/>
    </xf>
    <xf numFmtId="0" fontId="6" fillId="0" borderId="0" xfId="2" applyFont="1" applyAlignment="1" applyProtection="1">
      <alignment horizontal="right" vertical="center"/>
    </xf>
    <xf numFmtId="49" fontId="21" fillId="0" borderId="50" xfId="2" applyNumberFormat="1" applyFont="1" applyBorder="1" applyAlignment="1" applyProtection="1">
      <alignment horizontal="center" vertical="center" shrinkToFit="1"/>
    </xf>
    <xf numFmtId="0" fontId="15" fillId="0" borderId="0" xfId="0" applyFont="1" applyProtection="1">
      <alignment vertical="center"/>
    </xf>
    <xf numFmtId="0" fontId="6" fillId="0" borderId="0" xfId="0" applyFo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18" fillId="5" borderId="62" xfId="0" applyFont="1" applyFill="1" applyBorder="1" applyAlignment="1" applyProtection="1">
      <alignment horizontal="center" vertical="center"/>
    </xf>
    <xf numFmtId="12" fontId="6" fillId="0" borderId="0" xfId="0" applyNumberFormat="1" applyFont="1" applyFill="1" applyBorder="1" applyAlignment="1" applyProtection="1">
      <alignment horizontal="center" vertical="center" shrinkToFit="1"/>
    </xf>
    <xf numFmtId="179" fontId="6" fillId="0" borderId="0" xfId="0" applyNumberFormat="1" applyFont="1" applyFill="1" applyBorder="1" applyAlignment="1" applyProtection="1">
      <alignment horizontal="right" vertical="center" shrinkToFit="1"/>
    </xf>
    <xf numFmtId="0" fontId="6" fillId="0" borderId="0" xfId="0" applyFont="1" applyFill="1" applyProtection="1">
      <alignment vertical="center"/>
    </xf>
    <xf numFmtId="0" fontId="13" fillId="0" borderId="0" xfId="0" applyFont="1" applyProtection="1">
      <alignment vertical="center"/>
    </xf>
    <xf numFmtId="0" fontId="20" fillId="3" borderId="95" xfId="2" applyFont="1" applyFill="1" applyBorder="1" applyAlignment="1" applyProtection="1">
      <alignment vertical="center" shrinkToFit="1"/>
      <protection locked="0"/>
    </xf>
    <xf numFmtId="49" fontId="21" fillId="0" borderId="104" xfId="2" applyNumberFormat="1" applyFont="1" applyBorder="1" applyAlignment="1" applyProtection="1">
      <alignment horizontal="center" vertical="center" shrinkToFit="1"/>
    </xf>
    <xf numFmtId="0" fontId="21" fillId="0" borderId="104" xfId="2" applyFont="1" applyBorder="1" applyAlignment="1" applyProtection="1">
      <alignment horizontal="center" vertical="center" shrinkToFit="1"/>
    </xf>
    <xf numFmtId="0" fontId="21" fillId="0" borderId="50" xfId="2" applyFont="1" applyBorder="1" applyAlignment="1" applyProtection="1">
      <alignment horizontal="center" vertical="center" shrinkToFit="1"/>
    </xf>
    <xf numFmtId="0" fontId="21" fillId="0" borderId="103" xfId="2" applyFont="1" applyBorder="1" applyAlignment="1" applyProtection="1">
      <alignment horizontal="center" vertical="center" shrinkToFit="1"/>
    </xf>
    <xf numFmtId="0" fontId="20" fillId="0" borderId="50" xfId="2" applyNumberFormat="1" applyFont="1" applyBorder="1" applyAlignment="1" applyProtection="1">
      <alignment horizontal="center" vertical="center" shrinkToFit="1"/>
    </xf>
    <xf numFmtId="0" fontId="21" fillId="0" borderId="107" xfId="2" applyFont="1" applyBorder="1" applyAlignment="1" applyProtection="1">
      <alignment horizontal="center" vertical="center" wrapText="1"/>
    </xf>
    <xf numFmtId="0" fontId="21" fillId="0" borderId="107" xfId="2" applyFont="1" applyBorder="1" applyAlignment="1" applyProtection="1">
      <alignment horizontal="center" vertical="center"/>
    </xf>
    <xf numFmtId="0" fontId="21" fillId="0" borderId="26" xfId="2" applyFont="1" applyBorder="1" applyAlignment="1" applyProtection="1">
      <alignment horizontal="center" vertical="center"/>
    </xf>
    <xf numFmtId="0" fontId="6" fillId="0" borderId="88" xfId="2" applyFont="1" applyFill="1" applyBorder="1" applyProtection="1">
      <alignment vertical="center"/>
    </xf>
    <xf numFmtId="0" fontId="6" fillId="0" borderId="89" xfId="0" applyFont="1" applyFill="1" applyBorder="1" applyProtection="1">
      <alignment vertical="center"/>
    </xf>
    <xf numFmtId="178" fontId="6" fillId="0" borderId="0" xfId="2" applyNumberFormat="1" applyFont="1" applyFill="1" applyBorder="1" applyAlignment="1" applyProtection="1">
      <alignment horizontal="center" vertical="center" shrinkToFit="1"/>
    </xf>
    <xf numFmtId="179" fontId="6" fillId="0" borderId="0" xfId="2" applyNumberFormat="1" applyFont="1" applyFill="1" applyBorder="1" applyAlignment="1" applyProtection="1">
      <alignment vertical="center" shrinkToFit="1"/>
    </xf>
    <xf numFmtId="177" fontId="6" fillId="0" borderId="0" xfId="2" applyNumberFormat="1" applyFont="1" applyFill="1" applyBorder="1" applyAlignment="1" applyProtection="1">
      <alignment vertical="center" shrinkToFit="1"/>
    </xf>
    <xf numFmtId="0" fontId="6" fillId="0" borderId="91" xfId="0" applyFont="1" applyFill="1" applyBorder="1" applyAlignment="1" applyProtection="1">
      <alignment vertical="center" shrinkToFit="1"/>
    </xf>
    <xf numFmtId="0" fontId="6" fillId="0" borderId="0" xfId="0" applyFont="1" applyFill="1" applyBorder="1" applyAlignment="1" applyProtection="1">
      <alignment vertical="center" shrinkToFit="1"/>
    </xf>
    <xf numFmtId="0" fontId="6" fillId="0" borderId="92" xfId="2" applyFont="1" applyFill="1" applyBorder="1" applyProtection="1">
      <alignment vertical="center"/>
    </xf>
    <xf numFmtId="0" fontId="6" fillId="0" borderId="93" xfId="2" applyFont="1" applyFill="1" applyBorder="1" applyProtection="1">
      <alignment vertical="center"/>
    </xf>
    <xf numFmtId="0" fontId="6" fillId="0" borderId="94" xfId="0" applyFont="1" applyFill="1" applyBorder="1" applyProtection="1">
      <alignment vertical="center"/>
    </xf>
    <xf numFmtId="0" fontId="21" fillId="0" borderId="0" xfId="2" applyFont="1" applyFill="1" applyBorder="1" applyAlignment="1" applyProtection="1">
      <alignment vertical="center"/>
    </xf>
    <xf numFmtId="177" fontId="21" fillId="0" borderId="0" xfId="2" applyNumberFormat="1" applyFont="1" applyFill="1" applyBorder="1" applyAlignment="1" applyProtection="1">
      <alignment horizontal="center" vertical="center" shrinkToFit="1"/>
    </xf>
    <xf numFmtId="177" fontId="25" fillId="0" borderId="0" xfId="2" applyNumberFormat="1" applyFont="1" applyFill="1" applyBorder="1" applyAlignment="1" applyProtection="1">
      <alignment vertical="center" shrinkToFit="1"/>
    </xf>
    <xf numFmtId="177" fontId="22" fillId="2" borderId="46" xfId="2" applyNumberFormat="1" applyFont="1" applyFill="1" applyBorder="1" applyAlignment="1" applyProtection="1">
      <alignment vertical="center" shrinkToFit="1"/>
    </xf>
    <xf numFmtId="38" fontId="22" fillId="2" borderId="46" xfId="1" applyFont="1" applyFill="1" applyBorder="1" applyAlignment="1" applyProtection="1">
      <alignment vertical="center" shrinkToFit="1"/>
    </xf>
    <xf numFmtId="180" fontId="22" fillId="2" borderId="46" xfId="2" applyNumberFormat="1" applyFont="1" applyFill="1" applyBorder="1" applyAlignment="1" applyProtection="1">
      <alignment vertical="center" shrinkToFit="1"/>
    </xf>
    <xf numFmtId="0" fontId="6" fillId="0" borderId="14" xfId="2" applyFont="1" applyFill="1" applyBorder="1" applyAlignment="1" applyProtection="1">
      <alignment vertical="center" wrapText="1" shrinkToFit="1"/>
    </xf>
    <xf numFmtId="0" fontId="6" fillId="0" borderId="14" xfId="2" applyFont="1" applyFill="1" applyBorder="1" applyAlignment="1" applyProtection="1">
      <alignment vertical="center" shrinkToFit="1"/>
    </xf>
    <xf numFmtId="177" fontId="22" fillId="0" borderId="14" xfId="2" applyNumberFormat="1" applyFont="1" applyFill="1" applyBorder="1" applyAlignment="1" applyProtection="1">
      <alignment vertical="center" shrinkToFit="1"/>
    </xf>
    <xf numFmtId="0" fontId="6" fillId="0" borderId="0" xfId="2" applyFont="1" applyBorder="1" applyAlignment="1" applyProtection="1">
      <alignment horizontal="center" vertical="center" shrinkToFit="1"/>
    </xf>
    <xf numFmtId="49" fontId="21" fillId="0" borderId="67" xfId="2" applyNumberFormat="1" applyFont="1" applyBorder="1" applyAlignment="1" applyProtection="1">
      <alignment horizontal="center" vertical="center" shrinkToFit="1"/>
    </xf>
    <xf numFmtId="0" fontId="6" fillId="0" borderId="47" xfId="2" applyFont="1" applyBorder="1" applyAlignment="1" applyProtection="1">
      <alignment horizontal="center" vertical="center" wrapText="1" shrinkToFit="1"/>
    </xf>
    <xf numFmtId="0" fontId="6" fillId="0" borderId="47" xfId="2" applyFont="1" applyBorder="1" applyAlignment="1" applyProtection="1">
      <alignment horizontal="center" vertical="center" shrinkToFit="1"/>
    </xf>
    <xf numFmtId="0" fontId="6" fillId="0" borderId="67" xfId="2" applyFont="1" applyBorder="1" applyAlignment="1" applyProtection="1">
      <alignment horizontal="center" vertical="center" shrinkToFit="1"/>
    </xf>
    <xf numFmtId="0" fontId="6" fillId="0" borderId="67" xfId="2" applyFont="1" applyFill="1" applyBorder="1" applyAlignment="1" applyProtection="1">
      <alignment horizontal="center" vertical="center" shrinkToFit="1"/>
    </xf>
    <xf numFmtId="49" fontId="27" fillId="0" borderId="0" xfId="2" applyNumberFormat="1" applyFont="1" applyAlignment="1" applyProtection="1">
      <alignment horizontal="center" vertical="center"/>
    </xf>
    <xf numFmtId="0" fontId="27" fillId="0" borderId="0" xfId="2" applyFont="1" applyAlignment="1" applyProtection="1">
      <alignment horizontal="center" vertical="center" shrinkToFit="1"/>
    </xf>
    <xf numFmtId="0" fontId="27" fillId="0" borderId="0" xfId="2" applyFont="1" applyAlignment="1" applyProtection="1">
      <alignment horizontal="center" vertical="center"/>
    </xf>
    <xf numFmtId="183" fontId="27" fillId="0" borderId="0" xfId="2" applyNumberFormat="1" applyFont="1" applyAlignment="1" applyProtection="1">
      <alignment horizontal="center" vertical="center"/>
    </xf>
    <xf numFmtId="0" fontId="4" fillId="0" borderId="0" xfId="2" applyFont="1" applyAlignment="1" applyProtection="1">
      <alignment horizontal="center" vertical="center"/>
    </xf>
    <xf numFmtId="0" fontId="6" fillId="0" borderId="109" xfId="2" applyFont="1" applyFill="1" applyBorder="1" applyAlignment="1" applyProtection="1">
      <alignment vertical="center" shrinkToFit="1"/>
    </xf>
    <xf numFmtId="0" fontId="20" fillId="0" borderId="67" xfId="2" applyNumberFormat="1" applyFont="1" applyBorder="1" applyAlignment="1" applyProtection="1">
      <alignment horizontal="center" vertical="center" shrinkToFit="1"/>
    </xf>
    <xf numFmtId="0" fontId="20" fillId="0" borderId="0" xfId="2" applyFont="1" applyBorder="1" applyAlignment="1" applyProtection="1">
      <alignment vertical="center" shrinkToFit="1"/>
    </xf>
    <xf numFmtId="0" fontId="20" fillId="0" borderId="0" xfId="2" applyFont="1" applyBorder="1" applyAlignment="1" applyProtection="1"/>
    <xf numFmtId="0" fontId="20" fillId="0" borderId="90" xfId="2" applyFont="1" applyBorder="1" applyAlignment="1" applyProtection="1">
      <alignment vertical="center"/>
    </xf>
    <xf numFmtId="179" fontId="6" fillId="2" borderId="108" xfId="2" applyNumberFormat="1" applyFont="1" applyFill="1" applyBorder="1" applyAlignment="1" applyProtection="1">
      <alignment vertical="center" shrinkToFit="1"/>
    </xf>
    <xf numFmtId="0" fontId="28" fillId="0" borderId="0" xfId="2" applyFont="1" applyProtection="1">
      <alignment vertical="center"/>
    </xf>
    <xf numFmtId="0" fontId="6" fillId="0" borderId="0" xfId="0" applyFont="1" applyBorder="1" applyProtection="1">
      <alignment vertical="center"/>
    </xf>
    <xf numFmtId="0" fontId="29" fillId="0" borderId="0" xfId="0" applyFont="1" applyAlignment="1" applyProtection="1">
      <alignment vertical="center"/>
    </xf>
    <xf numFmtId="0" fontId="29" fillId="0" borderId="0" xfId="2" applyFont="1" applyAlignment="1" applyProtection="1">
      <alignment vertical="center"/>
    </xf>
    <xf numFmtId="176" fontId="29" fillId="0" borderId="0" xfId="2" applyNumberFormat="1" applyFont="1" applyFill="1" applyAlignment="1" applyProtection="1">
      <alignment vertical="center"/>
    </xf>
    <xf numFmtId="0" fontId="6" fillId="0" borderId="0" xfId="2" applyFont="1" applyFill="1" applyAlignment="1" applyProtection="1">
      <alignment vertical="center"/>
    </xf>
    <xf numFmtId="0" fontId="6" fillId="0" borderId="0" xfId="2" applyFont="1" applyFill="1" applyAlignment="1" applyProtection="1">
      <alignment horizontal="right" vertical="center"/>
    </xf>
    <xf numFmtId="0" fontId="29" fillId="0" borderId="0" xfId="2" applyFont="1" applyFill="1" applyAlignment="1" applyProtection="1">
      <alignment horizontal="center" vertical="center"/>
    </xf>
    <xf numFmtId="0" fontId="29" fillId="0" borderId="0" xfId="2" applyFont="1" applyFill="1" applyAlignment="1" applyProtection="1">
      <alignment vertical="center"/>
    </xf>
    <xf numFmtId="176" fontId="6" fillId="0" borderId="0" xfId="2" applyNumberFormat="1" applyFont="1" applyFill="1" applyAlignment="1" applyProtection="1">
      <alignment horizontal="right" vertical="center"/>
    </xf>
    <xf numFmtId="0" fontId="30" fillId="0" borderId="1" xfId="0" applyFont="1" applyFill="1" applyBorder="1" applyAlignment="1" applyProtection="1">
      <alignment vertical="center"/>
    </xf>
    <xf numFmtId="0" fontId="30" fillId="0" borderId="0" xfId="0" applyFont="1" applyFill="1" applyBorder="1" applyAlignment="1" applyProtection="1">
      <alignment vertical="center"/>
    </xf>
    <xf numFmtId="179" fontId="30" fillId="0" borderId="1" xfId="0" applyNumberFormat="1" applyFont="1" applyFill="1" applyBorder="1" applyAlignment="1" applyProtection="1">
      <alignment horizontal="right" vertical="center" shrinkToFit="1"/>
    </xf>
    <xf numFmtId="0" fontId="30" fillId="0" borderId="0" xfId="2" applyFont="1" applyFill="1" applyBorder="1" applyAlignment="1" applyProtection="1">
      <alignment vertical="center" shrinkToFit="1"/>
    </xf>
    <xf numFmtId="0" fontId="31" fillId="0" borderId="0" xfId="2" applyFont="1" applyAlignment="1" applyProtection="1">
      <alignment horizontal="right" vertical="center"/>
    </xf>
    <xf numFmtId="0" fontId="6" fillId="0" borderId="0" xfId="0" applyFont="1" applyAlignment="1" applyProtection="1">
      <alignment vertical="center" textRotation="255"/>
    </xf>
    <xf numFmtId="0" fontId="30" fillId="0" borderId="0" xfId="2" applyFont="1" applyBorder="1" applyAlignment="1" applyProtection="1">
      <alignment vertical="center" shrinkToFit="1"/>
    </xf>
    <xf numFmtId="177" fontId="21" fillId="2" borderId="50" xfId="2" applyNumberFormat="1" applyFont="1" applyFill="1" applyBorder="1" applyAlignment="1" applyProtection="1">
      <alignment horizontal="right" vertical="center" shrinkToFit="1"/>
    </xf>
    <xf numFmtId="0" fontId="20" fillId="3" borderId="52" xfId="2" applyFont="1" applyFill="1" applyBorder="1" applyAlignment="1" applyProtection="1">
      <alignment vertical="center" shrinkToFit="1"/>
      <protection locked="0"/>
    </xf>
    <xf numFmtId="0" fontId="31" fillId="0" borderId="0" xfId="2" applyFont="1" applyBorder="1" applyAlignment="1" applyProtection="1">
      <alignment horizontal="right" vertical="center"/>
    </xf>
    <xf numFmtId="0" fontId="21" fillId="0" borderId="102" xfId="2" applyFont="1" applyBorder="1" applyAlignment="1" applyProtection="1">
      <alignment horizontal="center" vertical="center" shrinkToFit="1"/>
    </xf>
    <xf numFmtId="0" fontId="21" fillId="0" borderId="29" xfId="2" applyFont="1" applyBorder="1" applyAlignment="1" applyProtection="1">
      <alignment vertical="center" shrinkToFit="1"/>
    </xf>
    <xf numFmtId="176" fontId="21" fillId="0" borderId="19" xfId="2" applyNumberFormat="1" applyFont="1" applyBorder="1" applyAlignment="1" applyProtection="1">
      <alignment vertical="center" shrinkToFit="1"/>
    </xf>
    <xf numFmtId="0" fontId="21" fillId="0" borderId="22" xfId="2" applyFont="1" applyBorder="1" applyAlignment="1" applyProtection="1">
      <alignment vertical="center" shrinkToFit="1"/>
    </xf>
    <xf numFmtId="177" fontId="21" fillId="2" borderId="15" xfId="2" applyNumberFormat="1" applyFont="1" applyFill="1" applyBorder="1" applyAlignment="1" applyProtection="1">
      <alignment horizontal="right" vertical="center" shrinkToFit="1"/>
    </xf>
    <xf numFmtId="0" fontId="6" fillId="0" borderId="0" xfId="2" applyFont="1" applyAlignment="1" applyProtection="1">
      <alignment horizontal="right" vertical="center" wrapText="1"/>
    </xf>
    <xf numFmtId="0" fontId="21" fillId="0" borderId="31" xfId="2" applyFont="1" applyBorder="1" applyAlignment="1" applyProtection="1">
      <alignment vertical="center" shrinkToFit="1"/>
    </xf>
    <xf numFmtId="176" fontId="21" fillId="0" borderId="21" xfId="2" applyNumberFormat="1" applyFont="1" applyBorder="1" applyAlignment="1" applyProtection="1">
      <alignment vertical="center" shrinkToFit="1"/>
    </xf>
    <xf numFmtId="0" fontId="21" fillId="0" borderId="24" xfId="2" applyFont="1" applyBorder="1" applyAlignment="1" applyProtection="1">
      <alignment vertical="center" shrinkToFit="1"/>
    </xf>
    <xf numFmtId="0" fontId="21" fillId="0" borderId="27" xfId="2" applyFont="1" applyBorder="1" applyAlignment="1" applyProtection="1">
      <alignment horizontal="center" vertical="center" shrinkToFit="1"/>
    </xf>
    <xf numFmtId="0" fontId="21" fillId="0" borderId="50" xfId="2" applyFont="1" applyBorder="1" applyAlignment="1" applyProtection="1">
      <alignment vertical="center" shrinkToFit="1"/>
    </xf>
    <xf numFmtId="0" fontId="21" fillId="0" borderId="15" xfId="2" applyFont="1" applyBorder="1" applyAlignment="1" applyProtection="1">
      <alignment horizontal="center" vertical="center" shrinkToFit="1"/>
    </xf>
    <xf numFmtId="177" fontId="21" fillId="0" borderId="130" xfId="2" applyNumberFormat="1" applyFont="1" applyFill="1" applyBorder="1" applyAlignment="1" applyProtection="1">
      <alignment vertical="center" shrinkToFit="1"/>
    </xf>
    <xf numFmtId="177" fontId="21" fillId="2" borderId="31" xfId="2" applyNumberFormat="1" applyFont="1" applyFill="1" applyBorder="1" applyAlignment="1" applyProtection="1">
      <alignment horizontal="right" vertical="center" shrinkToFit="1"/>
    </xf>
    <xf numFmtId="177" fontId="21" fillId="2" borderId="21" xfId="2" applyNumberFormat="1" applyFont="1" applyFill="1" applyBorder="1" applyAlignment="1" applyProtection="1">
      <alignment horizontal="right" vertical="center" shrinkToFit="1"/>
    </xf>
    <xf numFmtId="177" fontId="21" fillId="2" borderId="27" xfId="2" applyNumberFormat="1" applyFont="1" applyFill="1" applyBorder="1" applyAlignment="1" applyProtection="1">
      <alignment horizontal="right" vertical="center" shrinkToFit="1"/>
    </xf>
    <xf numFmtId="177" fontId="21" fillId="2" borderId="85" xfId="2" applyNumberFormat="1" applyFont="1" applyFill="1" applyBorder="1" applyAlignment="1" applyProtection="1">
      <alignment horizontal="right" vertical="center" shrinkToFit="1"/>
    </xf>
    <xf numFmtId="177" fontId="21" fillId="2" borderId="79" xfId="2" applyNumberFormat="1" applyFont="1" applyFill="1" applyBorder="1" applyAlignment="1" applyProtection="1">
      <alignment horizontal="right" vertical="center" shrinkToFit="1"/>
    </xf>
    <xf numFmtId="177" fontId="21" fillId="2" borderId="72" xfId="2" applyNumberFormat="1" applyFont="1" applyFill="1" applyBorder="1" applyAlignment="1" applyProtection="1">
      <alignment horizontal="right" vertical="center" shrinkToFit="1"/>
    </xf>
    <xf numFmtId="177" fontId="21" fillId="2" borderId="24" xfId="2" applyNumberFormat="1" applyFont="1" applyFill="1" applyBorder="1" applyAlignment="1" applyProtection="1">
      <alignment horizontal="right" vertical="center" shrinkToFit="1"/>
    </xf>
    <xf numFmtId="177" fontId="21" fillId="2" borderId="73" xfId="2" applyNumberFormat="1" applyFont="1" applyFill="1" applyBorder="1" applyAlignment="1" applyProtection="1">
      <alignment horizontal="right" vertical="center" shrinkToFit="1"/>
    </xf>
    <xf numFmtId="177" fontId="21" fillId="2" borderId="56" xfId="2" applyNumberFormat="1" applyFont="1" applyFill="1" applyBorder="1" applyAlignment="1" applyProtection="1">
      <alignment horizontal="right" vertical="center" shrinkToFit="1"/>
    </xf>
    <xf numFmtId="177" fontId="21" fillId="0" borderId="131" xfId="2" applyNumberFormat="1" applyFont="1" applyFill="1" applyBorder="1" applyAlignment="1" applyProtection="1">
      <alignment horizontal="right" vertical="center" shrinkToFit="1"/>
    </xf>
    <xf numFmtId="12" fontId="6" fillId="2" borderId="5" xfId="0" applyNumberFormat="1" applyFont="1" applyFill="1" applyBorder="1" applyAlignment="1" applyProtection="1">
      <alignment horizontal="center" vertical="center" shrinkToFit="1"/>
    </xf>
    <xf numFmtId="0" fontId="6" fillId="0" borderId="5" xfId="0" applyFont="1" applyBorder="1" applyAlignment="1" applyProtection="1">
      <alignment horizontal="center" vertical="center" shrinkToFit="1"/>
    </xf>
    <xf numFmtId="0" fontId="6" fillId="0" borderId="5" xfId="2" applyFont="1" applyBorder="1" applyAlignment="1" applyProtection="1">
      <alignment horizontal="center" vertical="center" shrinkToFit="1"/>
    </xf>
    <xf numFmtId="179" fontId="30" fillId="0" borderId="0" xfId="0" applyNumberFormat="1" applyFont="1" applyFill="1" applyBorder="1" applyAlignment="1" applyProtection="1">
      <alignment horizontal="right" vertical="center" shrinkToFit="1"/>
    </xf>
    <xf numFmtId="12" fontId="6" fillId="3" borderId="5" xfId="2" applyNumberFormat="1" applyFont="1" applyFill="1" applyBorder="1" applyAlignment="1" applyProtection="1">
      <alignment horizontal="center" vertical="center" shrinkToFit="1"/>
      <protection locked="0"/>
    </xf>
    <xf numFmtId="49" fontId="27" fillId="0" borderId="0" xfId="2" applyNumberFormat="1" applyFont="1" applyBorder="1" applyAlignment="1" applyProtection="1">
      <alignment horizontal="center" vertical="center"/>
    </xf>
    <xf numFmtId="183" fontId="27" fillId="0" borderId="0" xfId="2" applyNumberFormat="1" applyFont="1" applyBorder="1" applyAlignment="1" applyProtection="1">
      <alignment horizontal="center" vertical="center"/>
    </xf>
    <xf numFmtId="0" fontId="4" fillId="0" borderId="0" xfId="2" applyFont="1" applyBorder="1" applyProtection="1">
      <alignment vertical="center"/>
    </xf>
    <xf numFmtId="181" fontId="27" fillId="0" borderId="0" xfId="2" applyNumberFormat="1" applyFont="1" applyBorder="1" applyAlignment="1" applyProtection="1">
      <alignment horizontal="center" vertical="center"/>
    </xf>
    <xf numFmtId="0" fontId="6" fillId="0" borderId="0" xfId="2" applyNumberFormat="1" applyFont="1" applyFill="1" applyBorder="1" applyAlignment="1" applyProtection="1">
      <alignment horizontal="center" vertical="center" shrinkToFit="1"/>
      <protection locked="0"/>
    </xf>
    <xf numFmtId="12" fontId="6" fillId="0" borderId="0" xfId="2" applyNumberFormat="1" applyFont="1" applyFill="1" applyBorder="1" applyAlignment="1" applyProtection="1">
      <alignment horizontal="center" vertical="center" shrinkToFit="1"/>
      <protection locked="0"/>
    </xf>
    <xf numFmtId="0" fontId="6" fillId="0" borderId="0" xfId="2" applyFont="1" applyFill="1" applyBorder="1" applyAlignment="1" applyProtection="1">
      <alignment vertical="center" shrinkToFit="1"/>
      <protection locked="0"/>
    </xf>
    <xf numFmtId="0" fontId="4" fillId="0" borderId="0" xfId="0" applyFont="1" applyFill="1" applyBorder="1" applyProtection="1">
      <alignment vertical="center"/>
    </xf>
    <xf numFmtId="176" fontId="6" fillId="0" borderId="0" xfId="2" applyNumberFormat="1" applyFont="1" applyFill="1" applyBorder="1" applyAlignment="1" applyProtection="1">
      <protection locked="0"/>
    </xf>
    <xf numFmtId="179" fontId="6" fillId="0" borderId="0" xfId="0" applyNumberFormat="1" applyFont="1" applyFill="1" applyBorder="1" applyAlignment="1" applyProtection="1">
      <alignment vertical="center"/>
    </xf>
    <xf numFmtId="12" fontId="6" fillId="2" borderId="5" xfId="2" applyNumberFormat="1" applyFont="1" applyFill="1" applyBorder="1" applyAlignment="1" applyProtection="1">
      <alignment horizontal="center" vertical="center" shrinkToFit="1"/>
    </xf>
    <xf numFmtId="12" fontId="6" fillId="2" borderId="4" xfId="0" applyNumberFormat="1" applyFont="1" applyFill="1" applyBorder="1" applyAlignment="1" applyProtection="1">
      <alignment horizontal="center" vertical="center" shrinkToFit="1"/>
    </xf>
    <xf numFmtId="0" fontId="27" fillId="0" borderId="0" xfId="2" applyFont="1" applyProtection="1">
      <alignment vertical="center"/>
    </xf>
    <xf numFmtId="0" fontId="27" fillId="0" borderId="0" xfId="2" applyFont="1" applyAlignment="1" applyProtection="1">
      <alignment horizontal="right" vertical="center"/>
    </xf>
    <xf numFmtId="0" fontId="27" fillId="0" borderId="0" xfId="0" applyFont="1" applyAlignment="1" applyProtection="1">
      <alignment horizontal="right" vertical="center"/>
    </xf>
    <xf numFmtId="12" fontId="23" fillId="0" borderId="0" xfId="2" applyNumberFormat="1" applyFont="1" applyAlignment="1" applyProtection="1">
      <alignment vertical="center" wrapText="1"/>
    </xf>
    <xf numFmtId="176" fontId="6" fillId="2" borderId="4" xfId="2" applyNumberFormat="1" applyFont="1" applyFill="1" applyBorder="1" applyAlignment="1" applyProtection="1">
      <alignment horizontal="right" vertical="center" shrinkToFit="1"/>
    </xf>
    <xf numFmtId="0" fontId="6" fillId="3" borderId="4" xfId="2" applyFont="1" applyFill="1" applyBorder="1" applyAlignment="1" applyProtection="1">
      <alignment horizontal="right" vertical="center"/>
      <protection locked="0"/>
    </xf>
    <xf numFmtId="0" fontId="6" fillId="3" borderId="4" xfId="0" applyFont="1" applyFill="1" applyBorder="1" applyAlignment="1" applyProtection="1">
      <alignment horizontal="right" vertical="center"/>
      <protection locked="0"/>
    </xf>
    <xf numFmtId="0" fontId="21" fillId="3" borderId="29" xfId="2" applyFont="1" applyFill="1" applyBorder="1" applyAlignment="1" applyProtection="1">
      <alignment horizontal="center" vertical="center" shrinkToFit="1"/>
      <protection locked="0"/>
    </xf>
    <xf numFmtId="0" fontId="21" fillId="3" borderId="19" xfId="2" applyFont="1" applyFill="1" applyBorder="1" applyAlignment="1" applyProtection="1">
      <alignment horizontal="center" vertical="center" shrinkToFit="1"/>
      <protection locked="0"/>
    </xf>
    <xf numFmtId="0" fontId="21" fillId="3" borderId="32" xfId="2" applyFont="1" applyFill="1" applyBorder="1" applyAlignment="1" applyProtection="1">
      <alignment horizontal="center" vertical="center" shrinkToFit="1"/>
      <protection locked="0"/>
    </xf>
    <xf numFmtId="177" fontId="21" fillId="3" borderId="30" xfId="2" applyNumberFormat="1" applyFont="1" applyFill="1" applyBorder="1" applyAlignment="1" applyProtection="1">
      <alignment horizontal="right" vertical="center" shrinkToFit="1"/>
      <protection locked="0"/>
    </xf>
    <xf numFmtId="177" fontId="21" fillId="3" borderId="20" xfId="2" applyNumberFormat="1" applyFont="1" applyFill="1" applyBorder="1" applyAlignment="1" applyProtection="1">
      <alignment horizontal="right" vertical="center" shrinkToFit="1"/>
      <protection locked="0"/>
    </xf>
    <xf numFmtId="177" fontId="21" fillId="3" borderId="33" xfId="2" applyNumberFormat="1" applyFont="1" applyFill="1" applyBorder="1" applyAlignment="1" applyProtection="1">
      <alignment horizontal="right" vertical="center" shrinkToFit="1"/>
      <protection locked="0"/>
    </xf>
    <xf numFmtId="177" fontId="21" fillId="3" borderId="31" xfId="2" applyNumberFormat="1" applyFont="1" applyFill="1" applyBorder="1" applyAlignment="1" applyProtection="1">
      <alignment horizontal="right" vertical="center" shrinkToFit="1"/>
      <protection locked="0"/>
    </xf>
    <xf numFmtId="177" fontId="21" fillId="3" borderId="21" xfId="2" applyNumberFormat="1" applyFont="1" applyFill="1" applyBorder="1" applyAlignment="1" applyProtection="1">
      <alignment horizontal="right" vertical="center" shrinkToFit="1"/>
      <protection locked="0"/>
    </xf>
    <xf numFmtId="177" fontId="21" fillId="3" borderId="54" xfId="2" applyNumberFormat="1" applyFont="1" applyFill="1" applyBorder="1" applyAlignment="1" applyProtection="1">
      <alignment horizontal="right" vertical="center" shrinkToFit="1"/>
      <protection locked="0"/>
    </xf>
    <xf numFmtId="177" fontId="21" fillId="3" borderId="29" xfId="2" applyNumberFormat="1" applyFont="1" applyFill="1" applyBorder="1" applyAlignment="1" applyProtection="1">
      <alignment horizontal="center" vertical="center" shrinkToFit="1"/>
      <protection locked="0"/>
    </xf>
    <xf numFmtId="177" fontId="21" fillId="3" borderId="19" xfId="2" applyNumberFormat="1" applyFont="1" applyFill="1" applyBorder="1" applyAlignment="1" applyProtection="1">
      <alignment horizontal="center" vertical="center" shrinkToFit="1"/>
      <protection locked="0"/>
    </xf>
    <xf numFmtId="177" fontId="21" fillId="3" borderId="23" xfId="2" applyNumberFormat="1" applyFont="1" applyFill="1" applyBorder="1" applyAlignment="1" applyProtection="1">
      <alignment horizontal="right" vertical="center" shrinkToFit="1"/>
      <protection locked="0"/>
    </xf>
    <xf numFmtId="177" fontId="21" fillId="3" borderId="24" xfId="2" applyNumberFormat="1" applyFont="1" applyFill="1" applyBorder="1" applyAlignment="1" applyProtection="1">
      <alignment horizontal="right" vertical="center" shrinkToFit="1"/>
      <protection locked="0"/>
    </xf>
    <xf numFmtId="0" fontId="21" fillId="3" borderId="22" xfId="2" applyFont="1" applyFill="1" applyBorder="1" applyAlignment="1" applyProtection="1">
      <alignment horizontal="center" vertical="center" shrinkToFit="1"/>
      <protection locked="0"/>
    </xf>
    <xf numFmtId="177" fontId="21" fillId="3" borderId="22" xfId="2" applyNumberFormat="1" applyFont="1" applyFill="1" applyBorder="1" applyAlignment="1" applyProtection="1">
      <alignment horizontal="center" vertical="center" shrinkToFit="1"/>
      <protection locked="0"/>
    </xf>
    <xf numFmtId="177" fontId="21" fillId="2" borderId="18" xfId="2" applyNumberFormat="1" applyFont="1" applyFill="1" applyBorder="1" applyAlignment="1" applyProtection="1">
      <alignment horizontal="right" vertical="center" shrinkToFit="1"/>
    </xf>
    <xf numFmtId="177" fontId="21" fillId="2" borderId="81" xfId="2" applyNumberFormat="1" applyFont="1" applyFill="1" applyBorder="1" applyAlignment="1" applyProtection="1">
      <alignment horizontal="right" vertical="center" shrinkToFit="1"/>
    </xf>
    <xf numFmtId="177" fontId="21" fillId="0" borderId="129" xfId="2" applyNumberFormat="1" applyFont="1" applyFill="1" applyBorder="1" applyAlignment="1" applyProtection="1">
      <alignment horizontal="right" vertical="center" shrinkToFit="1"/>
    </xf>
    <xf numFmtId="177" fontId="25" fillId="0" borderId="130" xfId="2" applyNumberFormat="1" applyFont="1" applyFill="1" applyBorder="1" applyAlignment="1" applyProtection="1">
      <alignment horizontal="right" vertical="center" shrinkToFit="1"/>
    </xf>
    <xf numFmtId="177" fontId="25" fillId="0" borderId="131" xfId="2" applyNumberFormat="1" applyFont="1" applyFill="1" applyBorder="1" applyAlignment="1" applyProtection="1">
      <alignment horizontal="right" vertical="center" shrinkToFit="1"/>
    </xf>
    <xf numFmtId="177" fontId="21" fillId="2" borderId="84" xfId="2" applyNumberFormat="1" applyFont="1" applyFill="1" applyBorder="1" applyAlignment="1" applyProtection="1">
      <alignment horizontal="right" vertical="center" shrinkToFit="1"/>
    </xf>
    <xf numFmtId="177" fontId="21" fillId="3" borderId="97" xfId="2" applyNumberFormat="1" applyFont="1" applyFill="1" applyBorder="1" applyAlignment="1" applyProtection="1">
      <alignment horizontal="right" vertical="center" shrinkToFit="1"/>
      <protection locked="0"/>
    </xf>
    <xf numFmtId="177" fontId="21" fillId="3" borderId="98" xfId="2" applyNumberFormat="1" applyFont="1" applyFill="1" applyBorder="1" applyAlignment="1" applyProtection="1">
      <alignment horizontal="right" vertical="center" shrinkToFit="1"/>
      <protection locked="0"/>
    </xf>
    <xf numFmtId="0" fontId="21" fillId="3" borderId="96" xfId="2" applyFont="1" applyFill="1" applyBorder="1" applyAlignment="1" applyProtection="1">
      <alignment horizontal="center" vertical="center" shrinkToFit="1"/>
      <protection locked="0"/>
    </xf>
    <xf numFmtId="177" fontId="21" fillId="0" borderId="123" xfId="2" applyNumberFormat="1" applyFont="1" applyFill="1" applyBorder="1" applyAlignment="1" applyProtection="1">
      <alignment horizontal="right" vertical="center" shrinkToFit="1"/>
    </xf>
    <xf numFmtId="177" fontId="25" fillId="0" borderId="112" xfId="2" applyNumberFormat="1" applyFont="1" applyFill="1" applyBorder="1" applyAlignment="1" applyProtection="1">
      <alignment horizontal="right" vertical="center" shrinkToFit="1"/>
    </xf>
    <xf numFmtId="181" fontId="27" fillId="0" borderId="0" xfId="2" applyNumberFormat="1" applyFont="1" applyAlignment="1" applyProtection="1">
      <alignment horizontal="center" vertical="center" wrapText="1"/>
    </xf>
    <xf numFmtId="0" fontId="33" fillId="0" borderId="0" xfId="2" applyFont="1" applyAlignment="1" applyProtection="1">
      <alignment vertical="center" wrapText="1"/>
    </xf>
    <xf numFmtId="0" fontId="27" fillId="0" borderId="0" xfId="2" applyFont="1" applyAlignment="1" applyProtection="1">
      <alignment horizontal="center" vertical="center" wrapText="1"/>
    </xf>
    <xf numFmtId="0" fontId="15" fillId="0" borderId="0" xfId="2" applyFont="1" applyAlignment="1" applyProtection="1">
      <alignment vertical="center" wrapText="1"/>
    </xf>
    <xf numFmtId="0" fontId="18" fillId="0" borderId="0" xfId="2" applyFont="1" applyAlignment="1" applyProtection="1">
      <alignment vertical="center" wrapText="1"/>
    </xf>
    <xf numFmtId="182" fontId="27" fillId="0" borderId="0" xfId="2" applyNumberFormat="1" applyFont="1" applyBorder="1" applyAlignment="1" applyProtection="1">
      <alignment horizontal="center" vertical="center" wrapText="1"/>
    </xf>
    <xf numFmtId="181" fontId="27" fillId="0" borderId="0" xfId="2" applyNumberFormat="1" applyFont="1" applyBorder="1" applyAlignment="1" applyProtection="1">
      <alignment horizontal="center" vertical="center" wrapText="1"/>
    </xf>
    <xf numFmtId="182" fontId="27" fillId="0" borderId="0" xfId="2" applyNumberFormat="1" applyFont="1" applyBorder="1" applyAlignment="1" applyProtection="1">
      <alignment horizontal="right" vertical="center" wrapText="1"/>
    </xf>
    <xf numFmtId="0" fontId="6" fillId="0" borderId="3" xfId="0" applyFont="1" applyBorder="1" applyAlignment="1" applyProtection="1">
      <alignment horizontal="center" vertical="center" shrinkToFit="1"/>
    </xf>
    <xf numFmtId="0" fontId="6" fillId="3" borderId="5" xfId="2" applyNumberFormat="1" applyFont="1" applyFill="1" applyBorder="1" applyAlignment="1" applyProtection="1">
      <alignment horizontal="center" vertical="center" shrinkToFit="1"/>
      <protection locked="0"/>
    </xf>
    <xf numFmtId="181" fontId="34" fillId="0" borderId="0" xfId="2" applyNumberFormat="1" applyFont="1" applyAlignment="1" applyProtection="1">
      <alignment horizontal="center" vertical="center" wrapText="1"/>
    </xf>
    <xf numFmtId="181" fontId="34" fillId="0" borderId="0" xfId="2" applyNumberFormat="1" applyFont="1" applyAlignment="1" applyProtection="1">
      <alignment horizontal="center" vertical="center"/>
    </xf>
    <xf numFmtId="0" fontId="6" fillId="0" borderId="1" xfId="0" applyFont="1" applyBorder="1" applyAlignment="1" applyProtection="1">
      <alignment vertical="center" shrinkToFit="1"/>
    </xf>
    <xf numFmtId="0" fontId="6" fillId="0" borderId="1" xfId="0" applyFont="1" applyBorder="1" applyAlignment="1" applyProtection="1">
      <alignment horizontal="center" vertical="center" shrinkToFit="1"/>
    </xf>
    <xf numFmtId="0" fontId="6" fillId="0" borderId="1" xfId="2" applyFont="1" applyBorder="1" applyAlignment="1" applyProtection="1">
      <alignment vertical="center" shrinkToFit="1"/>
    </xf>
    <xf numFmtId="0" fontId="6" fillId="0" borderId="0" xfId="2" applyFont="1" applyFill="1" applyBorder="1" applyAlignment="1" applyProtection="1">
      <alignment horizontal="right" vertical="center" shrinkToFit="1"/>
    </xf>
    <xf numFmtId="0" fontId="6" fillId="0" borderId="0" xfId="2" applyFont="1" applyFill="1" applyBorder="1" applyAlignment="1" applyProtection="1">
      <alignment horizontal="center" vertical="center" shrinkToFit="1"/>
    </xf>
    <xf numFmtId="0" fontId="0" fillId="0" borderId="0" xfId="0" applyAlignment="1">
      <alignment vertical="center"/>
    </xf>
    <xf numFmtId="0" fontId="6" fillId="0" borderId="4" xfId="0" applyFont="1" applyBorder="1" applyAlignment="1" applyProtection="1">
      <alignment horizontal="center" vertical="center" shrinkToFit="1"/>
    </xf>
    <xf numFmtId="0" fontId="6" fillId="0" borderId="0" xfId="2" applyFont="1" applyFill="1" applyBorder="1" applyProtection="1">
      <alignment vertical="center"/>
    </xf>
    <xf numFmtId="0" fontId="6" fillId="0" borderId="0" xfId="0" applyFont="1" applyFill="1" applyBorder="1" applyProtection="1">
      <alignment vertical="center"/>
    </xf>
    <xf numFmtId="179" fontId="6" fillId="0" borderId="0" xfId="0" applyNumberFormat="1" applyFont="1" applyFill="1" applyBorder="1" applyAlignment="1" applyProtection="1"/>
    <xf numFmtId="0" fontId="6" fillId="0" borderId="0" xfId="0" applyFont="1" applyAlignment="1" applyProtection="1">
      <alignment horizontal="right"/>
    </xf>
    <xf numFmtId="0" fontId="6" fillId="2" borderId="4" xfId="2" applyFont="1" applyFill="1" applyBorder="1" applyAlignment="1" applyProtection="1">
      <alignment vertical="center" shrinkToFit="1"/>
      <protection locked="0"/>
    </xf>
    <xf numFmtId="0" fontId="21" fillId="0" borderId="0" xfId="2" applyFont="1" applyFill="1" applyBorder="1" applyAlignment="1" applyProtection="1">
      <alignment vertical="center" shrinkToFit="1"/>
      <protection locked="0"/>
    </xf>
    <xf numFmtId="179" fontId="6" fillId="0" borderId="0" xfId="0" applyNumberFormat="1" applyFont="1" applyFill="1" applyBorder="1" applyAlignment="1" applyProtection="1">
      <alignment horizontal="center" vertical="center"/>
    </xf>
    <xf numFmtId="0" fontId="37" fillId="0" borderId="0" xfId="0" applyFont="1" applyProtection="1">
      <alignment vertical="center"/>
    </xf>
    <xf numFmtId="0" fontId="21" fillId="0" borderId="86" xfId="2" applyFont="1" applyBorder="1" applyAlignment="1" applyProtection="1">
      <alignment horizontal="center" vertical="center" wrapText="1"/>
    </xf>
    <xf numFmtId="0" fontId="21" fillId="0" borderId="146" xfId="2" applyFont="1" applyBorder="1" applyAlignment="1" applyProtection="1">
      <alignment horizontal="center" vertical="center"/>
    </xf>
    <xf numFmtId="185" fontId="6" fillId="2" borderId="4" xfId="1" applyNumberFormat="1" applyFont="1" applyFill="1" applyBorder="1" applyAlignment="1" applyProtection="1">
      <alignment horizontal="right" vertical="center" shrinkToFit="1"/>
    </xf>
    <xf numFmtId="0" fontId="6" fillId="0" borderId="116" xfId="2" applyFont="1" applyFill="1" applyBorder="1" applyAlignment="1" applyProtection="1">
      <alignment horizontal="right" vertical="center" shrinkToFit="1"/>
      <protection locked="0"/>
    </xf>
    <xf numFmtId="0" fontId="6" fillId="3" borderId="4" xfId="2" applyFont="1" applyFill="1" applyBorder="1" applyAlignment="1" applyProtection="1">
      <alignment vertical="center" shrinkToFit="1"/>
      <protection locked="0"/>
    </xf>
    <xf numFmtId="12" fontId="6" fillId="0" borderId="116" xfId="0" applyNumberFormat="1" applyFont="1" applyFill="1" applyBorder="1" applyAlignment="1" applyProtection="1">
      <alignment horizontal="center" vertical="center" shrinkToFit="1"/>
    </xf>
    <xf numFmtId="179" fontId="6" fillId="0" borderId="116" xfId="0" applyNumberFormat="1" applyFont="1" applyFill="1" applyBorder="1" applyAlignment="1" applyProtection="1">
      <alignment horizontal="right" vertical="center" shrinkToFit="1"/>
    </xf>
    <xf numFmtId="0" fontId="6" fillId="2" borderId="152" xfId="0" applyFont="1" applyFill="1" applyBorder="1" applyAlignment="1" applyProtection="1">
      <alignment vertical="center"/>
    </xf>
    <xf numFmtId="0" fontId="6" fillId="2" borderId="152" xfId="2" applyFont="1" applyFill="1" applyBorder="1" applyAlignment="1" applyProtection="1">
      <alignment horizontal="right" vertical="center" shrinkToFit="1"/>
    </xf>
    <xf numFmtId="0" fontId="6" fillId="3" borderId="153" xfId="0" applyFont="1" applyFill="1" applyBorder="1" applyAlignment="1" applyProtection="1">
      <alignment horizontal="right" vertical="center"/>
      <protection locked="0"/>
    </xf>
    <xf numFmtId="185" fontId="6" fillId="0" borderId="0" xfId="1" applyNumberFormat="1" applyFont="1" applyFill="1" applyBorder="1" applyAlignment="1" applyProtection="1">
      <alignment horizontal="right" vertical="center" shrinkToFit="1"/>
    </xf>
    <xf numFmtId="0" fontId="4" fillId="0" borderId="47" xfId="2" applyFont="1" applyFill="1" applyBorder="1" applyAlignment="1" applyProtection="1">
      <alignment horizontal="center" vertical="center" wrapText="1" shrinkToFit="1"/>
    </xf>
    <xf numFmtId="0" fontId="37" fillId="0" borderId="4" xfId="0" applyFont="1" applyBorder="1" applyProtection="1">
      <alignment vertical="center"/>
    </xf>
    <xf numFmtId="0" fontId="4" fillId="0" borderId="4" xfId="2" applyFont="1" applyBorder="1" applyAlignment="1" applyProtection="1">
      <alignment vertical="center" wrapText="1"/>
    </xf>
    <xf numFmtId="0" fontId="21" fillId="0" borderId="4" xfId="2" applyFont="1" applyBorder="1" applyAlignment="1" applyProtection="1">
      <alignment vertical="center" wrapText="1"/>
    </xf>
    <xf numFmtId="0" fontId="37" fillId="0" borderId="4" xfId="0" applyFont="1" applyBorder="1" applyAlignment="1" applyProtection="1">
      <alignment vertical="center" wrapText="1"/>
    </xf>
    <xf numFmtId="0" fontId="38" fillId="0" borderId="5" xfId="2" applyFont="1" applyBorder="1" applyAlignment="1" applyProtection="1">
      <alignment vertical="center" wrapText="1" shrinkToFit="1"/>
    </xf>
    <xf numFmtId="0" fontId="19" fillId="0" borderId="5" xfId="2" applyFont="1" applyBorder="1" applyAlignment="1" applyProtection="1">
      <alignment vertical="center" wrapText="1"/>
    </xf>
    <xf numFmtId="0" fontId="6" fillId="3" borderId="4" xfId="2" applyFont="1" applyFill="1" applyBorder="1" applyAlignment="1" applyProtection="1">
      <alignment vertical="center"/>
      <protection locked="0"/>
    </xf>
    <xf numFmtId="0" fontId="6" fillId="3" borderId="153" xfId="2" applyFont="1" applyFill="1" applyBorder="1" applyAlignment="1" applyProtection="1">
      <alignment vertical="center"/>
      <protection locked="0"/>
    </xf>
    <xf numFmtId="177" fontId="21" fillId="2" borderId="67" xfId="2" applyNumberFormat="1" applyFont="1" applyFill="1" applyBorder="1" applyAlignment="1" applyProtection="1">
      <alignment horizontal="right" vertical="center" shrinkToFit="1"/>
    </xf>
    <xf numFmtId="180" fontId="21" fillId="2" borderId="30" xfId="1" applyNumberFormat="1" applyFont="1" applyFill="1" applyBorder="1" applyAlignment="1" applyProtection="1">
      <alignment horizontal="right" vertical="center" shrinkToFit="1"/>
      <protection locked="0"/>
    </xf>
    <xf numFmtId="180" fontId="21" fillId="2" borderId="20" xfId="1" applyNumberFormat="1" applyFont="1" applyFill="1" applyBorder="1" applyAlignment="1" applyProtection="1">
      <alignment horizontal="right" vertical="center" shrinkToFit="1"/>
      <protection locked="0"/>
    </xf>
    <xf numFmtId="180" fontId="21" fillId="2" borderId="150" xfId="1" applyNumberFormat="1" applyFont="1" applyFill="1" applyBorder="1" applyAlignment="1" applyProtection="1">
      <alignment horizontal="right" vertical="center" shrinkToFit="1"/>
      <protection locked="0"/>
    </xf>
    <xf numFmtId="180" fontId="21" fillId="2" borderId="142" xfId="2" applyNumberFormat="1" applyFont="1" applyFill="1" applyBorder="1" applyAlignment="1" applyProtection="1">
      <alignment vertical="center" shrinkToFit="1"/>
    </xf>
    <xf numFmtId="180" fontId="21" fillId="2" borderId="151" xfId="1" applyNumberFormat="1" applyFont="1" applyFill="1" applyBorder="1" applyAlignment="1" applyProtection="1">
      <alignment horizontal="right" vertical="center" shrinkToFit="1"/>
      <protection locked="0"/>
    </xf>
    <xf numFmtId="180" fontId="21" fillId="2" borderId="143" xfId="2" applyNumberFormat="1" applyFont="1" applyFill="1" applyBorder="1" applyAlignment="1" applyProtection="1">
      <alignment vertical="center" shrinkToFit="1"/>
    </xf>
    <xf numFmtId="180" fontId="21" fillId="2" borderId="144" xfId="2" applyNumberFormat="1" applyFont="1" applyFill="1" applyBorder="1" applyAlignment="1" applyProtection="1">
      <alignment vertical="center" shrinkToFit="1"/>
    </xf>
    <xf numFmtId="180" fontId="21" fillId="0" borderId="145" xfId="2" applyNumberFormat="1" applyFont="1" applyFill="1" applyBorder="1" applyAlignment="1" applyProtection="1">
      <alignment vertical="center" shrinkToFit="1"/>
    </xf>
    <xf numFmtId="180" fontId="21" fillId="3" borderId="99" xfId="2" applyNumberFormat="1" applyFont="1" applyFill="1" applyBorder="1" applyAlignment="1" applyProtection="1">
      <alignment horizontal="right" vertical="center" shrinkToFit="1"/>
      <protection locked="0"/>
    </xf>
    <xf numFmtId="180" fontId="21" fillId="3" borderId="19" xfId="2" applyNumberFormat="1" applyFont="1" applyFill="1" applyBorder="1" applyAlignment="1" applyProtection="1">
      <alignment horizontal="center" vertical="center" shrinkToFit="1"/>
      <protection locked="0"/>
    </xf>
    <xf numFmtId="180" fontId="21" fillId="3" borderId="57" xfId="2" applyNumberFormat="1" applyFont="1" applyFill="1" applyBorder="1" applyAlignment="1" applyProtection="1">
      <alignment horizontal="right" vertical="center" shrinkToFit="1"/>
      <protection locked="0"/>
    </xf>
    <xf numFmtId="180" fontId="21" fillId="3" borderId="58" xfId="2" applyNumberFormat="1" applyFont="1" applyFill="1" applyBorder="1" applyAlignment="1" applyProtection="1">
      <alignment horizontal="right" vertical="center" shrinkToFit="1"/>
      <protection locked="0"/>
    </xf>
    <xf numFmtId="180" fontId="21" fillId="3" borderId="59" xfId="2" applyNumberFormat="1" applyFont="1" applyFill="1" applyBorder="1" applyAlignment="1" applyProtection="1">
      <alignment horizontal="right" vertical="center" shrinkToFit="1"/>
      <protection locked="0"/>
    </xf>
    <xf numFmtId="49" fontId="21" fillId="3" borderId="19" xfId="2" applyNumberFormat="1" applyFont="1" applyFill="1" applyBorder="1" applyAlignment="1" applyProtection="1">
      <alignment horizontal="center" vertical="center" shrinkToFit="1"/>
      <protection locked="0"/>
    </xf>
    <xf numFmtId="49" fontId="21" fillId="3" borderId="22" xfId="2" applyNumberFormat="1" applyFont="1" applyFill="1" applyBorder="1" applyAlignment="1" applyProtection="1">
      <alignment horizontal="center" vertical="center" shrinkToFit="1"/>
      <protection locked="0"/>
    </xf>
    <xf numFmtId="180" fontId="21" fillId="3" borderId="61" xfId="2" applyNumberFormat="1" applyFont="1" applyFill="1" applyBorder="1" applyAlignment="1" applyProtection="1">
      <alignment horizontal="right" vertical="center" shrinkToFit="1"/>
      <protection locked="0"/>
    </xf>
    <xf numFmtId="180" fontId="21" fillId="2" borderId="27" xfId="2" applyNumberFormat="1" applyFont="1" applyFill="1" applyBorder="1" applyAlignment="1" applyProtection="1">
      <alignment horizontal="right" vertical="center" shrinkToFit="1"/>
    </xf>
    <xf numFmtId="180" fontId="21" fillId="2" borderId="81" xfId="2" applyNumberFormat="1" applyFont="1" applyFill="1" applyBorder="1" applyAlignment="1" applyProtection="1">
      <alignment horizontal="right" vertical="center" shrinkToFit="1"/>
    </xf>
    <xf numFmtId="180" fontId="25" fillId="0" borderId="130" xfId="2" applyNumberFormat="1" applyFont="1" applyFill="1" applyBorder="1" applyAlignment="1" applyProtection="1">
      <alignment horizontal="right" vertical="center" shrinkToFit="1"/>
    </xf>
    <xf numFmtId="180" fontId="21" fillId="2" borderId="31" xfId="2" applyNumberFormat="1" applyFont="1" applyFill="1" applyBorder="1" applyAlignment="1" applyProtection="1">
      <alignment horizontal="right" vertical="center" shrinkToFit="1"/>
    </xf>
    <xf numFmtId="180" fontId="21" fillId="2" borderId="21" xfId="2" applyNumberFormat="1" applyFont="1" applyFill="1" applyBorder="1" applyAlignment="1" applyProtection="1">
      <alignment horizontal="right" vertical="center" shrinkToFit="1"/>
    </xf>
    <xf numFmtId="180" fontId="21" fillId="2" borderId="54" xfId="2" applyNumberFormat="1" applyFont="1" applyFill="1" applyBorder="1" applyAlignment="1" applyProtection="1">
      <alignment horizontal="right" vertical="center" shrinkToFit="1"/>
    </xf>
    <xf numFmtId="180" fontId="21" fillId="3" borderId="80" xfId="2" applyNumberFormat="1" applyFont="1" applyFill="1" applyBorder="1" applyAlignment="1" applyProtection="1">
      <alignment horizontal="right" vertical="center" shrinkToFit="1"/>
      <protection locked="0"/>
    </xf>
    <xf numFmtId="180" fontId="21" fillId="3" borderId="65" xfId="2" applyNumberFormat="1" applyFont="1" applyFill="1" applyBorder="1" applyAlignment="1" applyProtection="1">
      <alignment horizontal="right" vertical="center" shrinkToFit="1"/>
      <protection locked="0"/>
    </xf>
    <xf numFmtId="180" fontId="21" fillId="3" borderId="66" xfId="2" applyNumberFormat="1" applyFont="1" applyFill="1" applyBorder="1" applyAlignment="1" applyProtection="1">
      <alignment horizontal="right" vertical="center" shrinkToFit="1"/>
      <protection locked="0"/>
    </xf>
    <xf numFmtId="180" fontId="21" fillId="2" borderId="84" xfId="2" applyNumberFormat="1" applyFont="1" applyFill="1" applyBorder="1" applyAlignment="1" applyProtection="1">
      <alignment horizontal="right" vertical="center" shrinkToFit="1"/>
    </xf>
    <xf numFmtId="0" fontId="18" fillId="5" borderId="68" xfId="0" applyFont="1" applyFill="1" applyBorder="1" applyAlignment="1" applyProtection="1">
      <alignment horizontal="center" vertical="center"/>
    </xf>
    <xf numFmtId="0" fontId="11" fillId="0" borderId="0" xfId="2" applyFont="1" applyBorder="1" applyAlignment="1" applyProtection="1">
      <alignment vertical="center" wrapText="1"/>
    </xf>
    <xf numFmtId="49" fontId="15" fillId="0" borderId="0" xfId="0" applyNumberFormat="1" applyFont="1" applyBorder="1" applyAlignment="1" applyProtection="1">
      <alignment horizontal="center" vertical="center"/>
    </xf>
    <xf numFmtId="0" fontId="4" fillId="0" borderId="155" xfId="2" applyFont="1" applyBorder="1" applyProtection="1">
      <alignment vertical="center"/>
    </xf>
    <xf numFmtId="12" fontId="27" fillId="0" borderId="114" xfId="2" applyNumberFormat="1" applyFont="1" applyBorder="1" applyAlignment="1" applyProtection="1">
      <alignment horizontal="center" vertical="center" wrapText="1"/>
    </xf>
    <xf numFmtId="12" fontId="27" fillId="0" borderId="114" xfId="2" applyNumberFormat="1" applyFont="1" applyBorder="1" applyAlignment="1" applyProtection="1">
      <alignment horizontal="right" vertical="center" wrapText="1"/>
    </xf>
    <xf numFmtId="12" fontId="27" fillId="0" borderId="138" xfId="2" applyNumberFormat="1" applyFont="1" applyBorder="1" applyAlignment="1" applyProtection="1">
      <alignment horizontal="center" vertical="center" wrapText="1"/>
    </xf>
    <xf numFmtId="12" fontId="27" fillId="0" borderId="139" xfId="0" applyNumberFormat="1" applyFont="1" applyBorder="1" applyAlignment="1" applyProtection="1">
      <alignment horizontal="center" vertical="center"/>
    </xf>
    <xf numFmtId="12" fontId="27" fillId="0" borderId="139" xfId="2" applyNumberFormat="1" applyFont="1" applyBorder="1" applyAlignment="1" applyProtection="1">
      <alignment horizontal="center" vertical="center" wrapText="1"/>
    </xf>
    <xf numFmtId="12" fontId="27" fillId="0" borderId="140" xfId="2" applyNumberFormat="1" applyFont="1" applyBorder="1" applyAlignment="1" applyProtection="1">
      <alignment horizontal="center" vertical="center"/>
    </xf>
    <xf numFmtId="12" fontId="27" fillId="0" borderId="114" xfId="2" applyNumberFormat="1" applyFont="1" applyBorder="1" applyAlignment="1" applyProtection="1">
      <alignment horizontal="center" vertical="center"/>
    </xf>
    <xf numFmtId="12" fontId="6" fillId="4" borderId="5" xfId="2" applyNumberFormat="1" applyFont="1" applyFill="1" applyBorder="1" applyAlignment="1" applyProtection="1">
      <alignment horizontal="center" vertical="center" shrinkToFit="1"/>
      <protection locked="0"/>
    </xf>
    <xf numFmtId="12" fontId="4" fillId="0" borderId="0" xfId="0" applyNumberFormat="1" applyFont="1" applyProtection="1">
      <alignment vertical="center"/>
    </xf>
    <xf numFmtId="12" fontId="27" fillId="0" borderId="0" xfId="2" applyNumberFormat="1" applyFont="1" applyAlignment="1" applyProtection="1">
      <alignment horizontal="center" vertical="center"/>
    </xf>
    <xf numFmtId="12" fontId="6" fillId="2" borderId="5" xfId="2" applyNumberFormat="1" applyFont="1" applyFill="1" applyBorder="1" applyAlignment="1" applyProtection="1">
      <alignment horizontal="center" vertical="center" shrinkToFit="1"/>
      <protection locked="0"/>
    </xf>
    <xf numFmtId="12" fontId="11" fillId="0" borderId="0" xfId="2" applyNumberFormat="1" applyFont="1" applyAlignment="1" applyProtection="1">
      <alignment vertical="center" wrapText="1"/>
    </xf>
    <xf numFmtId="177" fontId="21" fillId="2" borderId="162" xfId="2" applyNumberFormat="1" applyFont="1" applyFill="1" applyBorder="1" applyAlignment="1" applyProtection="1">
      <alignment horizontal="right" vertical="center" shrinkToFit="1"/>
    </xf>
    <xf numFmtId="177" fontId="4" fillId="0" borderId="0" xfId="0" applyNumberFormat="1" applyFont="1" applyProtection="1">
      <alignment vertical="center"/>
    </xf>
    <xf numFmtId="40" fontId="21" fillId="2" borderId="57" xfId="1" applyNumberFormat="1" applyFont="1" applyFill="1" applyBorder="1" applyAlignment="1" applyProtection="1">
      <alignment horizontal="right" vertical="center" shrinkToFit="1"/>
    </xf>
    <xf numFmtId="177" fontId="4" fillId="0" borderId="57" xfId="0" applyNumberFormat="1" applyFont="1" applyBorder="1" applyProtection="1">
      <alignment vertical="center"/>
    </xf>
    <xf numFmtId="40" fontId="21" fillId="2" borderId="163" xfId="1" applyNumberFormat="1" applyFont="1" applyFill="1" applyBorder="1" applyAlignment="1" applyProtection="1">
      <alignment horizontal="right" vertical="center" shrinkToFit="1"/>
    </xf>
    <xf numFmtId="177" fontId="4" fillId="0" borderId="163" xfId="0" applyNumberFormat="1" applyFont="1" applyBorder="1" applyProtection="1">
      <alignment vertical="center"/>
    </xf>
    <xf numFmtId="40" fontId="21" fillId="2" borderId="58" xfId="1" applyNumberFormat="1" applyFont="1" applyFill="1" applyBorder="1" applyAlignment="1" applyProtection="1">
      <alignment horizontal="right" vertical="center" shrinkToFit="1"/>
    </xf>
    <xf numFmtId="177" fontId="4" fillId="0" borderId="58" xfId="0" applyNumberFormat="1" applyFont="1" applyBorder="1" applyProtection="1">
      <alignment vertical="center"/>
    </xf>
    <xf numFmtId="0" fontId="4" fillId="0" borderId="58" xfId="0" applyFont="1" applyBorder="1" applyProtection="1">
      <alignment vertical="center"/>
    </xf>
    <xf numFmtId="38" fontId="4" fillId="0" borderId="0" xfId="0" applyNumberFormat="1" applyFont="1" applyBorder="1" applyProtection="1">
      <alignment vertical="center"/>
    </xf>
    <xf numFmtId="0" fontId="21" fillId="0" borderId="86" xfId="2" applyFont="1" applyBorder="1" applyAlignment="1" applyProtection="1">
      <alignment horizontal="center" vertical="center"/>
    </xf>
    <xf numFmtId="177" fontId="21" fillId="2" borderId="34" xfId="2" applyNumberFormat="1" applyFont="1" applyFill="1" applyBorder="1" applyAlignment="1" applyProtection="1">
      <alignment horizontal="right" vertical="center" shrinkToFit="1"/>
    </xf>
    <xf numFmtId="0" fontId="6" fillId="0" borderId="3" xfId="2" applyFont="1" applyBorder="1" applyAlignment="1" applyProtection="1">
      <alignment horizontal="center" vertical="center" shrinkToFit="1"/>
    </xf>
    <xf numFmtId="0" fontId="6" fillId="0" borderId="136" xfId="2" applyFont="1" applyBorder="1" applyAlignment="1" applyProtection="1">
      <alignment horizontal="center" vertical="center" shrinkToFit="1"/>
    </xf>
    <xf numFmtId="0" fontId="18" fillId="0" borderId="64" xfId="2" applyFont="1" applyBorder="1" applyAlignment="1" applyProtection="1">
      <alignment horizontal="center" vertical="center"/>
    </xf>
    <xf numFmtId="0" fontId="26" fillId="0" borderId="64" xfId="0" applyFont="1" applyBorder="1" applyAlignment="1" applyProtection="1">
      <alignment vertical="center" wrapText="1"/>
    </xf>
    <xf numFmtId="0" fontId="21" fillId="0" borderId="0" xfId="2" applyFont="1" applyBorder="1" applyAlignment="1" applyProtection="1">
      <alignment horizontal="center" vertical="center"/>
    </xf>
    <xf numFmtId="0" fontId="6" fillId="0" borderId="136" xfId="0" applyFont="1" applyBorder="1" applyAlignment="1" applyProtection="1">
      <alignment horizontal="center" vertical="center" shrinkToFit="1"/>
    </xf>
    <xf numFmtId="49" fontId="15" fillId="0" borderId="63" xfId="0" applyNumberFormat="1" applyFont="1" applyBorder="1" applyAlignment="1" applyProtection="1">
      <alignment horizontal="center" vertical="center"/>
    </xf>
    <xf numFmtId="0" fontId="26" fillId="0" borderId="63" xfId="0" applyFont="1" applyBorder="1" applyAlignment="1" applyProtection="1">
      <alignment vertical="center" wrapText="1"/>
    </xf>
    <xf numFmtId="0" fontId="18" fillId="0" borderId="63" xfId="2" applyFont="1" applyBorder="1" applyAlignment="1" applyProtection="1">
      <alignment horizontal="center" vertical="center"/>
    </xf>
    <xf numFmtId="0" fontId="21" fillId="0" borderId="0" xfId="2" applyFont="1" applyBorder="1" applyAlignment="1" applyProtection="1">
      <alignment horizontal="center" vertical="center" shrinkToFit="1"/>
    </xf>
    <xf numFmtId="177" fontId="21" fillId="2" borderId="48" xfId="2" applyNumberFormat="1" applyFont="1" applyFill="1" applyBorder="1" applyAlignment="1" applyProtection="1">
      <alignment horizontal="right" vertical="center" shrinkToFit="1"/>
    </xf>
    <xf numFmtId="0" fontId="6" fillId="0" borderId="0" xfId="2" applyFont="1" applyBorder="1" applyAlignment="1" applyProtection="1">
      <alignment vertical="center" shrinkToFit="1"/>
    </xf>
    <xf numFmtId="0" fontId="6" fillId="0" borderId="0" xfId="2" applyFont="1" applyFill="1" applyBorder="1" applyAlignment="1" applyProtection="1">
      <alignment vertical="center" shrinkToFit="1"/>
    </xf>
    <xf numFmtId="177" fontId="21" fillId="2" borderId="8" xfId="2" applyNumberFormat="1" applyFont="1" applyFill="1" applyBorder="1" applyAlignment="1" applyProtection="1">
      <alignment horizontal="right" vertical="center" shrinkToFit="1"/>
    </xf>
    <xf numFmtId="0" fontId="6" fillId="0" borderId="0" xfId="2" applyFont="1" applyFill="1" applyBorder="1" applyAlignment="1" applyProtection="1">
      <alignment horizontal="center" vertical="center" shrinkToFit="1"/>
      <protection locked="0"/>
    </xf>
    <xf numFmtId="0" fontId="4" fillId="0" borderId="165" xfId="0" applyFont="1" applyBorder="1" applyProtection="1">
      <alignment vertical="center"/>
    </xf>
    <xf numFmtId="0" fontId="4" fillId="0" borderId="166" xfId="0" applyFont="1" applyBorder="1" applyProtection="1">
      <alignment vertical="center"/>
    </xf>
    <xf numFmtId="38" fontId="4" fillId="0" borderId="164" xfId="1" applyFont="1" applyBorder="1" applyAlignment="1" applyProtection="1">
      <alignment vertical="center" shrinkToFit="1"/>
    </xf>
    <xf numFmtId="177" fontId="4" fillId="0" borderId="164" xfId="0" applyNumberFormat="1" applyFont="1" applyBorder="1" applyAlignment="1" applyProtection="1">
      <alignment vertical="center" shrinkToFit="1"/>
    </xf>
    <xf numFmtId="38" fontId="4" fillId="0" borderId="0" xfId="0" applyNumberFormat="1" applyFont="1" applyBorder="1" applyAlignment="1" applyProtection="1">
      <alignment vertical="center" shrinkToFit="1"/>
    </xf>
    <xf numFmtId="38" fontId="4" fillId="0" borderId="116" xfId="0" applyNumberFormat="1" applyFont="1" applyBorder="1" applyAlignment="1" applyProtection="1">
      <alignment vertical="center" shrinkToFit="1"/>
    </xf>
    <xf numFmtId="177" fontId="21" fillId="3" borderId="167" xfId="2" applyNumberFormat="1" applyFont="1" applyFill="1" applyBorder="1" applyAlignment="1" applyProtection="1">
      <alignment horizontal="right" vertical="center" shrinkToFit="1"/>
      <protection locked="0"/>
    </xf>
    <xf numFmtId="0" fontId="6" fillId="4" borderId="46" xfId="2" applyFont="1" applyFill="1" applyBorder="1" applyAlignment="1" applyProtection="1">
      <alignment horizontal="center" vertical="center"/>
      <protection locked="0"/>
    </xf>
    <xf numFmtId="0" fontId="6" fillId="4" borderId="141" xfId="2" applyFont="1" applyFill="1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 shrinkToFit="1"/>
    </xf>
    <xf numFmtId="0" fontId="6" fillId="0" borderId="0" xfId="2" applyFont="1" applyFill="1" applyBorder="1" applyAlignment="1" applyProtection="1">
      <alignment horizontal="center" vertical="center" shrinkToFit="1"/>
      <protection locked="0"/>
    </xf>
    <xf numFmtId="12" fontId="6" fillId="0" borderId="5" xfId="0" applyNumberFormat="1" applyFont="1" applyFill="1" applyBorder="1" applyAlignment="1" applyProtection="1">
      <alignment horizontal="center" vertical="center" shrinkToFit="1"/>
    </xf>
    <xf numFmtId="12" fontId="6" fillId="0" borderId="6" xfId="0" applyNumberFormat="1" applyFont="1" applyFill="1" applyBorder="1" applyAlignment="1" applyProtection="1">
      <alignment horizontal="center" vertical="center" shrinkToFit="1"/>
    </xf>
    <xf numFmtId="0" fontId="21" fillId="0" borderId="8" xfId="2" applyFont="1" applyBorder="1" applyAlignment="1" applyProtection="1">
      <alignment horizontal="center" vertical="center"/>
    </xf>
    <xf numFmtId="0" fontId="21" fillId="0" borderId="9" xfId="2" applyFont="1" applyBorder="1" applyAlignment="1" applyProtection="1">
      <alignment horizontal="center" vertical="center"/>
    </xf>
    <xf numFmtId="0" fontId="21" fillId="0" borderId="74" xfId="2" applyFont="1" applyBorder="1" applyAlignment="1" applyProtection="1">
      <alignment horizontal="center" vertical="center"/>
    </xf>
    <xf numFmtId="0" fontId="21" fillId="0" borderId="76" xfId="2" applyFont="1" applyBorder="1" applyAlignment="1" applyProtection="1">
      <alignment horizontal="center" vertical="center"/>
    </xf>
    <xf numFmtId="0" fontId="21" fillId="0" borderId="8" xfId="2" applyFont="1" applyBorder="1" applyAlignment="1" applyProtection="1">
      <alignment horizontal="center" vertical="center" wrapText="1"/>
    </xf>
    <xf numFmtId="0" fontId="21" fillId="0" borderId="9" xfId="2" applyFont="1" applyBorder="1" applyAlignment="1" applyProtection="1">
      <alignment horizontal="center" vertical="center" wrapText="1"/>
    </xf>
    <xf numFmtId="0" fontId="21" fillId="0" borderId="74" xfId="2" applyFont="1" applyBorder="1" applyAlignment="1" applyProtection="1">
      <alignment horizontal="center" vertical="center" wrapText="1"/>
    </xf>
    <xf numFmtId="0" fontId="21" fillId="0" borderId="76" xfId="2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/>
    </xf>
    <xf numFmtId="0" fontId="6" fillId="0" borderId="105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47" xfId="0" applyFont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21" fillId="0" borderId="47" xfId="2" applyFont="1" applyBorder="1" applyAlignment="1" applyProtection="1">
      <alignment horizontal="center" vertical="center"/>
    </xf>
    <xf numFmtId="0" fontId="21" fillId="0" borderId="11" xfId="2" applyFont="1" applyBorder="1" applyAlignment="1" applyProtection="1">
      <alignment horizontal="center" vertical="center"/>
    </xf>
    <xf numFmtId="0" fontId="21" fillId="0" borderId="48" xfId="2" applyFont="1" applyBorder="1" applyAlignment="1" applyProtection="1">
      <alignment horizontal="center" vertical="center"/>
    </xf>
    <xf numFmtId="0" fontId="21" fillId="0" borderId="14" xfId="2" applyFont="1" applyBorder="1" applyAlignment="1" applyProtection="1">
      <alignment horizontal="center" vertical="center"/>
    </xf>
    <xf numFmtId="0" fontId="21" fillId="0" borderId="67" xfId="2" applyFont="1" applyBorder="1" applyAlignment="1" applyProtection="1">
      <alignment horizontal="center" vertical="center"/>
    </xf>
    <xf numFmtId="0" fontId="21" fillId="0" borderId="37" xfId="2" applyFont="1" applyBorder="1" applyAlignment="1" applyProtection="1">
      <alignment horizontal="center" vertical="center"/>
    </xf>
    <xf numFmtId="0" fontId="26" fillId="5" borderId="68" xfId="0" applyFont="1" applyFill="1" applyBorder="1" applyAlignment="1" applyProtection="1">
      <alignment horizontal="center" vertical="center"/>
    </xf>
    <xf numFmtId="0" fontId="26" fillId="5" borderId="70" xfId="0" applyFont="1" applyFill="1" applyBorder="1" applyAlignment="1" applyProtection="1">
      <alignment horizontal="center" vertical="center"/>
    </xf>
    <xf numFmtId="0" fontId="21" fillId="0" borderId="6" xfId="2" applyFont="1" applyBorder="1" applyAlignment="1" applyProtection="1">
      <alignment horizontal="center" vertical="center"/>
    </xf>
    <xf numFmtId="0" fontId="21" fillId="0" borderId="56" xfId="2" applyFont="1" applyBorder="1" applyAlignment="1" applyProtection="1">
      <alignment horizontal="center" vertical="center" wrapText="1"/>
    </xf>
    <xf numFmtId="0" fontId="21" fillId="0" borderId="18" xfId="2" applyFont="1" applyBorder="1" applyAlignment="1" applyProtection="1">
      <alignment horizontal="center" vertical="center" wrapText="1"/>
    </xf>
    <xf numFmtId="0" fontId="19" fillId="0" borderId="56" xfId="2" applyFont="1" applyBorder="1" applyAlignment="1" applyProtection="1">
      <alignment horizontal="center" vertical="center" wrapText="1"/>
    </xf>
    <xf numFmtId="0" fontId="19" fillId="0" borderId="18" xfId="2" applyFont="1" applyBorder="1" applyAlignment="1" applyProtection="1">
      <alignment horizontal="center" vertical="center" wrapText="1"/>
    </xf>
    <xf numFmtId="0" fontId="18" fillId="0" borderId="64" xfId="2" applyFont="1" applyBorder="1" applyAlignment="1" applyProtection="1">
      <alignment horizontal="center" vertical="center"/>
    </xf>
    <xf numFmtId="0" fontId="26" fillId="0" borderId="64" xfId="0" applyFont="1" applyBorder="1" applyAlignment="1" applyProtection="1">
      <alignment vertical="center" wrapText="1"/>
    </xf>
    <xf numFmtId="177" fontId="21" fillId="0" borderId="110" xfId="2" applyNumberFormat="1" applyFont="1" applyFill="1" applyBorder="1" applyAlignment="1" applyProtection="1">
      <alignment horizontal="right" vertical="center" shrinkToFit="1"/>
    </xf>
    <xf numFmtId="177" fontId="21" fillId="0" borderId="111" xfId="2" applyNumberFormat="1" applyFont="1" applyFill="1" applyBorder="1" applyAlignment="1" applyProtection="1">
      <alignment horizontal="right" vertical="center" shrinkToFit="1"/>
    </xf>
    <xf numFmtId="177" fontId="21" fillId="0" borderId="112" xfId="2" applyNumberFormat="1" applyFont="1" applyFill="1" applyBorder="1" applyAlignment="1" applyProtection="1">
      <alignment horizontal="right" vertical="center" shrinkToFit="1"/>
    </xf>
    <xf numFmtId="0" fontId="21" fillId="3" borderId="79" xfId="2" applyFont="1" applyFill="1" applyBorder="1" applyAlignment="1" applyProtection="1">
      <alignment vertical="center" shrinkToFit="1"/>
      <protection locked="0"/>
    </xf>
    <xf numFmtId="0" fontId="21" fillId="3" borderId="80" xfId="2" applyFont="1" applyFill="1" applyBorder="1" applyAlignment="1" applyProtection="1">
      <alignment vertical="center" shrinkToFit="1"/>
      <protection locked="0"/>
    </xf>
    <xf numFmtId="0" fontId="21" fillId="3" borderId="72" xfId="2" applyFont="1" applyFill="1" applyBorder="1" applyAlignment="1" applyProtection="1">
      <alignment vertical="center" shrinkToFit="1"/>
      <protection locked="0"/>
    </xf>
    <xf numFmtId="0" fontId="21" fillId="3" borderId="65" xfId="2" applyFont="1" applyFill="1" applyBorder="1" applyAlignment="1" applyProtection="1">
      <alignment vertical="center" shrinkToFit="1"/>
      <protection locked="0"/>
    </xf>
    <xf numFmtId="0" fontId="21" fillId="3" borderId="73" xfId="2" applyFont="1" applyFill="1" applyBorder="1" applyAlignment="1" applyProtection="1">
      <alignment vertical="center" shrinkToFit="1"/>
      <protection locked="0"/>
    </xf>
    <xf numFmtId="0" fontId="21" fillId="3" borderId="66" xfId="2" applyFont="1" applyFill="1" applyBorder="1" applyAlignment="1" applyProtection="1">
      <alignment vertical="center" shrinkToFit="1"/>
      <protection locked="0"/>
    </xf>
    <xf numFmtId="49" fontId="15" fillId="0" borderId="62" xfId="0" applyNumberFormat="1" applyFont="1" applyBorder="1" applyAlignment="1" applyProtection="1">
      <alignment horizontal="center" vertical="center"/>
    </xf>
    <xf numFmtId="49" fontId="15" fillId="0" borderId="69" xfId="0" applyNumberFormat="1" applyFont="1" applyBorder="1" applyAlignment="1" applyProtection="1">
      <alignment horizontal="center" vertical="center"/>
    </xf>
    <xf numFmtId="49" fontId="15" fillId="0" borderId="71" xfId="0" applyNumberFormat="1" applyFont="1" applyBorder="1" applyAlignment="1" applyProtection="1">
      <alignment horizontal="center" vertical="center"/>
    </xf>
    <xf numFmtId="0" fontId="21" fillId="0" borderId="75" xfId="2" applyFont="1" applyBorder="1" applyAlignment="1" applyProtection="1">
      <alignment horizontal="center" vertical="center" textRotation="255"/>
    </xf>
    <xf numFmtId="0" fontId="21" fillId="0" borderId="60" xfId="2" applyFont="1" applyBorder="1" applyAlignment="1" applyProtection="1">
      <alignment horizontal="center" vertical="center" textRotation="255"/>
    </xf>
    <xf numFmtId="0" fontId="21" fillId="0" borderId="5" xfId="2" applyFont="1" applyBorder="1" applyAlignment="1" applyProtection="1">
      <alignment horizontal="center" vertical="center"/>
    </xf>
    <xf numFmtId="0" fontId="21" fillId="0" borderId="106" xfId="2" applyFont="1" applyBorder="1" applyAlignment="1" applyProtection="1">
      <alignment horizontal="center" vertical="center"/>
    </xf>
    <xf numFmtId="0" fontId="21" fillId="0" borderId="75" xfId="2" applyFont="1" applyBorder="1" applyAlignment="1" applyProtection="1">
      <alignment horizontal="center" vertical="center" wrapText="1"/>
    </xf>
    <xf numFmtId="0" fontId="21" fillId="0" borderId="60" xfId="2" applyFont="1" applyBorder="1" applyAlignment="1" applyProtection="1">
      <alignment horizontal="center" vertical="center"/>
    </xf>
    <xf numFmtId="0" fontId="21" fillId="0" borderId="28" xfId="2" applyFont="1" applyBorder="1" applyAlignment="1" applyProtection="1">
      <alignment horizontal="center" vertical="center" textRotation="255" shrinkToFit="1"/>
    </xf>
    <xf numFmtId="0" fontId="21" fillId="0" borderId="13" xfId="2" applyFont="1" applyBorder="1" applyAlignment="1" applyProtection="1">
      <alignment horizontal="center" vertical="center" textRotation="255" shrinkToFit="1"/>
    </xf>
    <xf numFmtId="0" fontId="21" fillId="0" borderId="16" xfId="2" applyFont="1" applyBorder="1" applyAlignment="1" applyProtection="1">
      <alignment horizontal="center" vertical="center" textRotation="255" shrinkToFit="1"/>
    </xf>
    <xf numFmtId="0" fontId="21" fillId="0" borderId="48" xfId="2" applyFont="1" applyBorder="1" applyAlignment="1" applyProtection="1">
      <alignment horizontal="center" vertical="center" shrinkToFit="1"/>
    </xf>
    <xf numFmtId="0" fontId="21" fillId="0" borderId="132" xfId="2" applyFont="1" applyBorder="1" applyAlignment="1" applyProtection="1">
      <alignment horizontal="center" vertical="center" shrinkToFit="1"/>
    </xf>
    <xf numFmtId="177" fontId="21" fillId="2" borderId="48" xfId="2" applyNumberFormat="1" applyFont="1" applyFill="1" applyBorder="1" applyAlignment="1" applyProtection="1">
      <alignment horizontal="right" vertical="center" shrinkToFit="1"/>
    </xf>
    <xf numFmtId="177" fontId="21" fillId="2" borderId="14" xfId="2" applyNumberFormat="1" applyFont="1" applyFill="1" applyBorder="1" applyAlignment="1" applyProtection="1">
      <alignment horizontal="right" vertical="center" shrinkToFit="1"/>
    </xf>
    <xf numFmtId="180" fontId="21" fillId="2" borderId="67" xfId="2" applyNumberFormat="1" applyFont="1" applyFill="1" applyBorder="1" applyAlignment="1" applyProtection="1">
      <alignment horizontal="right" vertical="center" shrinkToFit="1"/>
    </xf>
    <xf numFmtId="180" fontId="21" fillId="2" borderId="115" xfId="2" applyNumberFormat="1" applyFont="1" applyFill="1" applyBorder="1" applyAlignment="1" applyProtection="1">
      <alignment horizontal="right" vertical="center" shrinkToFit="1"/>
    </xf>
    <xf numFmtId="0" fontId="21" fillId="3" borderId="67" xfId="2" applyFont="1" applyFill="1" applyBorder="1" applyAlignment="1" applyProtection="1">
      <alignment vertical="center" shrinkToFit="1"/>
      <protection locked="0"/>
    </xf>
    <xf numFmtId="0" fontId="21" fillId="3" borderId="37" xfId="2" applyFont="1" applyFill="1" applyBorder="1" applyAlignment="1" applyProtection="1">
      <alignment vertical="center" shrinkToFit="1"/>
      <protection locked="0"/>
    </xf>
    <xf numFmtId="0" fontId="21" fillId="3" borderId="124" xfId="2" applyFont="1" applyFill="1" applyBorder="1" applyAlignment="1" applyProtection="1">
      <alignment vertical="center" shrinkToFit="1"/>
      <protection locked="0"/>
    </xf>
    <xf numFmtId="0" fontId="21" fillId="3" borderId="125" xfId="2" applyFont="1" applyFill="1" applyBorder="1" applyAlignment="1" applyProtection="1">
      <alignment vertical="center" shrinkToFit="1"/>
      <protection locked="0"/>
    </xf>
    <xf numFmtId="49" fontId="15" fillId="0" borderId="63" xfId="0" applyNumberFormat="1" applyFont="1" applyBorder="1" applyAlignment="1" applyProtection="1">
      <alignment horizontal="center" vertical="center"/>
    </xf>
    <xf numFmtId="49" fontId="15" fillId="0" borderId="64" xfId="0" applyNumberFormat="1" applyFont="1" applyBorder="1" applyAlignment="1" applyProtection="1">
      <alignment horizontal="center" vertical="center"/>
    </xf>
    <xf numFmtId="0" fontId="26" fillId="0" borderId="62" xfId="0" applyFont="1" applyBorder="1" applyAlignment="1" applyProtection="1">
      <alignment vertical="center" wrapText="1"/>
    </xf>
    <xf numFmtId="0" fontId="18" fillId="0" borderId="63" xfId="2" applyFont="1" applyBorder="1" applyAlignment="1" applyProtection="1">
      <alignment horizontal="center" vertical="center"/>
    </xf>
    <xf numFmtId="0" fontId="26" fillId="0" borderId="63" xfId="0" applyFont="1" applyBorder="1" applyAlignment="1" applyProtection="1">
      <alignment vertical="center" wrapText="1"/>
    </xf>
    <xf numFmtId="0" fontId="21" fillId="0" borderId="34" xfId="2" applyFont="1" applyBorder="1" applyAlignment="1" applyProtection="1">
      <alignment horizontal="center" vertical="center" shrinkToFit="1"/>
    </xf>
    <xf numFmtId="0" fontId="21" fillId="0" borderId="55" xfId="2" applyFont="1" applyBorder="1" applyAlignment="1" applyProtection="1">
      <alignment horizontal="center" vertical="center" shrinkToFit="1"/>
    </xf>
    <xf numFmtId="177" fontId="21" fillId="2" borderId="34" xfId="2" applyNumberFormat="1" applyFont="1" applyFill="1" applyBorder="1" applyAlignment="1" applyProtection="1">
      <alignment horizontal="right" vertical="center" shrinkToFit="1"/>
    </xf>
    <xf numFmtId="177" fontId="21" fillId="2" borderId="36" xfId="2" applyNumberFormat="1" applyFont="1" applyFill="1" applyBorder="1" applyAlignment="1" applyProtection="1">
      <alignment horizontal="right" vertical="center" shrinkToFit="1"/>
    </xf>
    <xf numFmtId="180" fontId="21" fillId="2" borderId="34" xfId="2" applyNumberFormat="1" applyFont="1" applyFill="1" applyBorder="1" applyAlignment="1" applyProtection="1">
      <alignment horizontal="right" vertical="center" shrinkToFit="1"/>
    </xf>
    <xf numFmtId="180" fontId="21" fillId="2" borderId="35" xfId="2" applyNumberFormat="1" applyFont="1" applyFill="1" applyBorder="1" applyAlignment="1" applyProtection="1">
      <alignment horizontal="right" vertical="center" shrinkToFit="1"/>
    </xf>
    <xf numFmtId="0" fontId="21" fillId="3" borderId="34" xfId="2" applyFont="1" applyFill="1" applyBorder="1" applyAlignment="1" applyProtection="1">
      <alignment vertical="center" shrinkToFit="1"/>
      <protection locked="0"/>
    </xf>
    <xf numFmtId="0" fontId="21" fillId="3" borderId="36" xfId="2" applyFont="1" applyFill="1" applyBorder="1" applyAlignment="1" applyProtection="1">
      <alignment vertical="center" shrinkToFit="1"/>
      <protection locked="0"/>
    </xf>
    <xf numFmtId="0" fontId="18" fillId="0" borderId="62" xfId="2" applyFont="1" applyBorder="1" applyAlignment="1" applyProtection="1">
      <alignment horizontal="center" vertical="center"/>
    </xf>
    <xf numFmtId="0" fontId="21" fillId="3" borderId="74" xfId="2" applyFont="1" applyFill="1" applyBorder="1" applyAlignment="1" applyProtection="1">
      <alignment vertical="center" shrinkToFit="1"/>
      <protection locked="0"/>
    </xf>
    <xf numFmtId="0" fontId="21" fillId="3" borderId="76" xfId="2" applyFont="1" applyFill="1" applyBorder="1" applyAlignment="1" applyProtection="1">
      <alignment vertical="center" shrinkToFit="1"/>
      <protection locked="0"/>
    </xf>
    <xf numFmtId="0" fontId="21" fillId="0" borderId="35" xfId="2" applyFont="1" applyBorder="1" applyAlignment="1" applyProtection="1">
      <alignment horizontal="center" vertical="center" shrinkToFit="1"/>
    </xf>
    <xf numFmtId="180" fontId="21" fillId="2" borderId="36" xfId="2" applyNumberFormat="1" applyFont="1" applyFill="1" applyBorder="1" applyAlignment="1" applyProtection="1">
      <alignment horizontal="right" vertical="center" shrinkToFit="1"/>
    </xf>
    <xf numFmtId="0" fontId="21" fillId="0" borderId="0" xfId="2" applyFont="1" applyBorder="1" applyAlignment="1" applyProtection="1">
      <alignment horizontal="center" vertical="center" shrinkToFit="1"/>
    </xf>
    <xf numFmtId="180" fontId="21" fillId="2" borderId="48" xfId="2" applyNumberFormat="1" applyFont="1" applyFill="1" applyBorder="1" applyAlignment="1" applyProtection="1">
      <alignment horizontal="right" vertical="center" shrinkToFit="1"/>
    </xf>
    <xf numFmtId="180" fontId="21" fillId="2" borderId="0" xfId="2" applyNumberFormat="1" applyFont="1" applyFill="1" applyBorder="1" applyAlignment="1" applyProtection="1">
      <alignment horizontal="right" vertical="center" shrinkToFit="1"/>
    </xf>
    <xf numFmtId="0" fontId="21" fillId="3" borderId="48" xfId="2" applyFont="1" applyFill="1" applyBorder="1" applyAlignment="1" applyProtection="1">
      <alignment vertical="center" shrinkToFit="1"/>
      <protection locked="0"/>
    </xf>
    <xf numFmtId="0" fontId="21" fillId="3" borderId="14" xfId="2" applyFont="1" applyFill="1" applyBorder="1" applyAlignment="1" applyProtection="1">
      <alignment vertical="center" shrinkToFit="1"/>
      <protection locked="0"/>
    </xf>
    <xf numFmtId="0" fontId="21" fillId="0" borderId="8" xfId="2" applyFont="1" applyBorder="1" applyAlignment="1" applyProtection="1">
      <alignment horizontal="center" vertical="center" shrinkToFit="1"/>
    </xf>
    <xf numFmtId="0" fontId="21" fillId="0" borderId="105" xfId="2" applyFont="1" applyBorder="1" applyAlignment="1" applyProtection="1">
      <alignment horizontal="center" vertical="center" shrinkToFit="1"/>
    </xf>
    <xf numFmtId="177" fontId="21" fillId="2" borderId="8" xfId="2" applyNumberFormat="1" applyFont="1" applyFill="1" applyBorder="1" applyAlignment="1" applyProtection="1">
      <alignment horizontal="right" vertical="center" shrinkToFit="1"/>
    </xf>
    <xf numFmtId="177" fontId="21" fillId="2" borderId="9" xfId="2" applyNumberFormat="1" applyFont="1" applyFill="1" applyBorder="1" applyAlignment="1" applyProtection="1">
      <alignment horizontal="right" vertical="center" shrinkToFit="1"/>
    </xf>
    <xf numFmtId="177" fontId="21" fillId="2" borderId="105" xfId="2" applyNumberFormat="1" applyFont="1" applyFill="1" applyBorder="1" applyAlignment="1" applyProtection="1">
      <alignment horizontal="right" vertical="center" shrinkToFit="1"/>
    </xf>
    <xf numFmtId="180" fontId="21" fillId="2" borderId="8" xfId="2" applyNumberFormat="1" applyFont="1" applyFill="1" applyBorder="1" applyAlignment="1" applyProtection="1">
      <alignment horizontal="right" vertical="center" shrinkToFit="1"/>
    </xf>
    <xf numFmtId="180" fontId="21" fillId="2" borderId="105" xfId="2" applyNumberFormat="1" applyFont="1" applyFill="1" applyBorder="1" applyAlignment="1" applyProtection="1">
      <alignment horizontal="right" vertical="center" shrinkToFit="1"/>
    </xf>
    <xf numFmtId="0" fontId="21" fillId="3" borderId="8" xfId="2" applyFont="1" applyFill="1" applyBorder="1" applyAlignment="1" applyProtection="1">
      <alignment vertical="center" shrinkToFit="1"/>
      <protection locked="0"/>
    </xf>
    <xf numFmtId="0" fontId="21" fillId="3" borderId="9" xfId="2" applyFont="1" applyFill="1" applyBorder="1" applyAlignment="1" applyProtection="1">
      <alignment vertical="center" shrinkToFit="1"/>
      <protection locked="0"/>
    </xf>
    <xf numFmtId="0" fontId="6" fillId="0" borderId="90" xfId="2" applyFont="1" applyBorder="1" applyAlignment="1" applyProtection="1">
      <alignment vertical="center" shrinkToFit="1"/>
    </xf>
    <xf numFmtId="0" fontId="6" fillId="0" borderId="0" xfId="2" applyFont="1" applyBorder="1" applyAlignment="1" applyProtection="1">
      <alignment vertical="center" shrinkToFit="1"/>
    </xf>
    <xf numFmtId="0" fontId="6" fillId="0" borderId="0" xfId="2" applyFont="1" applyFill="1" applyBorder="1" applyAlignment="1" applyProtection="1">
      <alignment vertical="center" shrinkToFit="1"/>
    </xf>
    <xf numFmtId="0" fontId="6" fillId="4" borderId="46" xfId="0" applyFont="1" applyFill="1" applyBorder="1" applyAlignment="1" applyProtection="1">
      <alignment horizontal="center" vertical="center"/>
      <protection locked="0"/>
    </xf>
    <xf numFmtId="0" fontId="6" fillId="4" borderId="141" xfId="0" applyFont="1" applyFill="1" applyBorder="1" applyAlignment="1" applyProtection="1">
      <alignment horizontal="center" vertical="center"/>
      <protection locked="0"/>
    </xf>
    <xf numFmtId="0" fontId="21" fillId="0" borderId="74" xfId="2" applyFont="1" applyBorder="1" applyAlignment="1" applyProtection="1">
      <alignment horizontal="center" vertical="center" shrinkToFit="1"/>
    </xf>
    <xf numFmtId="0" fontId="21" fillId="0" borderId="6" xfId="2" applyFont="1" applyBorder="1" applyAlignment="1" applyProtection="1">
      <alignment horizontal="center" vertical="center" shrinkToFit="1"/>
    </xf>
    <xf numFmtId="177" fontId="21" fillId="3" borderId="74" xfId="2" applyNumberFormat="1" applyFont="1" applyFill="1" applyBorder="1" applyAlignment="1" applyProtection="1">
      <alignment horizontal="right" vertical="center" shrinkToFit="1"/>
      <protection locked="0"/>
    </xf>
    <xf numFmtId="177" fontId="21" fillId="3" borderId="76" xfId="2" applyNumberFormat="1" applyFont="1" applyFill="1" applyBorder="1" applyAlignment="1" applyProtection="1">
      <alignment horizontal="right" vertical="center" shrinkToFit="1"/>
      <protection locked="0"/>
    </xf>
    <xf numFmtId="177" fontId="21" fillId="0" borderId="127" xfId="2" applyNumberFormat="1" applyFont="1" applyFill="1" applyBorder="1" applyAlignment="1" applyProtection="1">
      <alignment horizontal="right" vertical="center" shrinkToFit="1"/>
    </xf>
    <xf numFmtId="177" fontId="21" fillId="0" borderId="128" xfId="2" applyNumberFormat="1" applyFont="1" applyFill="1" applyBorder="1" applyAlignment="1" applyProtection="1">
      <alignment horizontal="right" vertical="center" shrinkToFit="1"/>
    </xf>
    <xf numFmtId="180" fontId="21" fillId="0" borderId="127" xfId="2" applyNumberFormat="1" applyFont="1" applyFill="1" applyBorder="1" applyAlignment="1" applyProtection="1">
      <alignment horizontal="right" vertical="center" shrinkToFit="1"/>
    </xf>
    <xf numFmtId="180" fontId="21" fillId="0" borderId="128" xfId="2" applyNumberFormat="1" applyFont="1" applyFill="1" applyBorder="1" applyAlignment="1" applyProtection="1">
      <alignment horizontal="right" vertical="center" shrinkToFit="1"/>
    </xf>
    <xf numFmtId="0" fontId="21" fillId="0" borderId="25" xfId="2" applyFont="1" applyBorder="1" applyAlignment="1" applyProtection="1">
      <alignment horizontal="center" vertical="center"/>
    </xf>
    <xf numFmtId="0" fontId="21" fillId="0" borderId="86" xfId="2" applyFont="1" applyBorder="1" applyAlignment="1" applyProtection="1">
      <alignment horizontal="center" vertical="center"/>
    </xf>
    <xf numFmtId="0" fontId="21" fillId="0" borderId="15" xfId="2" applyFont="1" applyBorder="1" applyAlignment="1" applyProtection="1">
      <alignment horizontal="center" vertical="center" wrapText="1"/>
    </xf>
    <xf numFmtId="0" fontId="19" fillId="0" borderId="15" xfId="2" applyFont="1" applyBorder="1" applyAlignment="1" applyProtection="1">
      <alignment horizontal="center" vertical="center" wrapText="1"/>
    </xf>
    <xf numFmtId="176" fontId="6" fillId="4" borderId="4" xfId="2" applyNumberFormat="1" applyFont="1" applyFill="1" applyBorder="1" applyAlignment="1" applyProtection="1">
      <alignment horizontal="center" vertical="center" shrinkToFit="1"/>
      <protection locked="0"/>
    </xf>
    <xf numFmtId="0" fontId="21" fillId="0" borderId="47" xfId="2" applyFont="1" applyBorder="1" applyAlignment="1" applyProtection="1">
      <alignment horizontal="center" vertical="center" wrapText="1"/>
    </xf>
    <xf numFmtId="0" fontId="21" fillId="0" borderId="11" xfId="2" applyFont="1" applyBorder="1" applyAlignment="1" applyProtection="1">
      <alignment horizontal="center" vertical="center" wrapText="1"/>
    </xf>
    <xf numFmtId="0" fontId="21" fillId="0" borderId="48" xfId="2" applyFont="1" applyBorder="1" applyAlignment="1" applyProtection="1">
      <alignment horizontal="center" vertical="center" wrapText="1"/>
    </xf>
    <xf numFmtId="0" fontId="21" fillId="0" borderId="14" xfId="2" applyFont="1" applyBorder="1" applyAlignment="1" applyProtection="1">
      <alignment horizontal="center" vertical="center" wrapText="1"/>
    </xf>
    <xf numFmtId="0" fontId="21" fillId="0" borderId="2" xfId="2" applyFont="1" applyBorder="1" applyAlignment="1" applyProtection="1">
      <alignment horizontal="center" vertical="center" shrinkToFit="1"/>
    </xf>
    <xf numFmtId="177" fontId="21" fillId="2" borderId="25" xfId="2" applyNumberFormat="1" applyFont="1" applyFill="1" applyBorder="1" applyAlignment="1" applyProtection="1">
      <alignment horizontal="right" vertical="center" shrinkToFit="1"/>
    </xf>
    <xf numFmtId="177" fontId="21" fillId="2" borderId="26" xfId="2" applyNumberFormat="1" applyFont="1" applyFill="1" applyBorder="1" applyAlignment="1" applyProtection="1">
      <alignment horizontal="right" vertical="center" shrinkToFit="1"/>
    </xf>
    <xf numFmtId="180" fontId="21" fillId="2" borderId="25" xfId="2" applyNumberFormat="1" applyFont="1" applyFill="1" applyBorder="1" applyAlignment="1" applyProtection="1">
      <alignment horizontal="right" vertical="center" shrinkToFit="1"/>
    </xf>
    <xf numFmtId="180" fontId="21" fillId="2" borderId="86" xfId="2" applyNumberFormat="1" applyFont="1" applyFill="1" applyBorder="1" applyAlignment="1" applyProtection="1">
      <alignment horizontal="right" vertical="center" shrinkToFit="1"/>
    </xf>
    <xf numFmtId="0" fontId="21" fillId="0" borderId="12" xfId="2" applyFont="1" applyBorder="1" applyAlignment="1" applyProtection="1">
      <alignment horizontal="center" vertical="center" textRotation="255"/>
    </xf>
    <xf numFmtId="0" fontId="21" fillId="0" borderId="102" xfId="2" applyFont="1" applyBorder="1" applyAlignment="1" applyProtection="1">
      <alignment horizontal="center" vertical="center" textRotation="255"/>
    </xf>
    <xf numFmtId="0" fontId="21" fillId="0" borderId="3" xfId="2" applyFont="1" applyBorder="1" applyAlignment="1" applyProtection="1">
      <alignment horizontal="center" vertical="center"/>
    </xf>
    <xf numFmtId="0" fontId="21" fillId="0" borderId="103" xfId="2" applyFont="1" applyBorder="1" applyAlignment="1" applyProtection="1">
      <alignment horizontal="center" vertical="center"/>
    </xf>
    <xf numFmtId="0" fontId="21" fillId="0" borderId="82" xfId="2" applyFont="1" applyBorder="1" applyAlignment="1" applyProtection="1">
      <alignment horizontal="center" vertical="center" shrinkToFit="1"/>
    </xf>
    <xf numFmtId="0" fontId="21" fillId="0" borderId="126" xfId="2" applyFont="1" applyBorder="1" applyAlignment="1" applyProtection="1">
      <alignment horizontal="center" vertical="center" shrinkToFit="1"/>
    </xf>
    <xf numFmtId="177" fontId="21" fillId="2" borderId="82" xfId="2" applyNumberFormat="1" applyFont="1" applyFill="1" applyBorder="1" applyAlignment="1" applyProtection="1">
      <alignment horizontal="right" vertical="center" shrinkToFit="1"/>
    </xf>
    <xf numFmtId="177" fontId="21" fillId="2" borderId="83" xfId="2" applyNumberFormat="1" applyFont="1" applyFill="1" applyBorder="1" applyAlignment="1" applyProtection="1">
      <alignment horizontal="right" vertical="center" shrinkToFit="1"/>
    </xf>
    <xf numFmtId="177" fontId="21" fillId="2" borderId="126" xfId="2" applyNumberFormat="1" applyFont="1" applyFill="1" applyBorder="1" applyAlignment="1" applyProtection="1">
      <alignment horizontal="right" vertical="center" shrinkToFit="1"/>
    </xf>
    <xf numFmtId="180" fontId="21" fillId="2" borderId="82" xfId="2" applyNumberFormat="1" applyFont="1" applyFill="1" applyBorder="1" applyAlignment="1" applyProtection="1">
      <alignment horizontal="right" vertical="center" shrinkToFit="1"/>
    </xf>
    <xf numFmtId="180" fontId="21" fillId="2" borderId="126" xfId="2" applyNumberFormat="1" applyFont="1" applyFill="1" applyBorder="1" applyAlignment="1" applyProtection="1">
      <alignment horizontal="right" vertical="center" shrinkToFit="1"/>
    </xf>
    <xf numFmtId="0" fontId="21" fillId="3" borderId="82" xfId="2" applyFont="1" applyFill="1" applyBorder="1" applyAlignment="1" applyProtection="1">
      <alignment vertical="center" shrinkToFit="1"/>
      <protection locked="0"/>
    </xf>
    <xf numFmtId="0" fontId="21" fillId="3" borderId="83" xfId="2" applyFont="1" applyFill="1" applyBorder="1" applyAlignment="1" applyProtection="1">
      <alignment vertical="center" shrinkToFit="1"/>
      <protection locked="0"/>
    </xf>
    <xf numFmtId="0" fontId="6" fillId="2" borderId="46" xfId="0" applyFont="1" applyFill="1" applyBorder="1" applyAlignment="1" applyProtection="1">
      <alignment horizontal="center" vertical="center"/>
    </xf>
    <xf numFmtId="0" fontId="6" fillId="2" borderId="141" xfId="0" applyFont="1" applyFill="1" applyBorder="1" applyAlignment="1" applyProtection="1">
      <alignment horizontal="center" vertical="center"/>
    </xf>
    <xf numFmtId="0" fontId="21" fillId="0" borderId="0" xfId="2" applyFont="1" applyBorder="1" applyAlignment="1" applyProtection="1">
      <alignment horizontal="center" vertical="center"/>
    </xf>
    <xf numFmtId="0" fontId="21" fillId="0" borderId="25" xfId="2" applyFont="1" applyBorder="1" applyAlignment="1" applyProtection="1">
      <alignment horizontal="center" vertical="center" shrinkToFit="1"/>
    </xf>
    <xf numFmtId="0" fontId="21" fillId="3" borderId="100" xfId="2" applyFont="1" applyFill="1" applyBorder="1" applyAlignment="1" applyProtection="1">
      <alignment vertical="center" shrinkToFit="1"/>
      <protection locked="0"/>
    </xf>
    <xf numFmtId="0" fontId="21" fillId="3" borderId="101" xfId="2" applyFont="1" applyFill="1" applyBorder="1" applyAlignment="1" applyProtection="1">
      <alignment vertical="center" shrinkToFit="1"/>
      <protection locked="0"/>
    </xf>
    <xf numFmtId="0" fontId="21" fillId="3" borderId="25" xfId="2" applyFont="1" applyFill="1" applyBorder="1" applyAlignment="1" applyProtection="1">
      <alignment vertical="center" shrinkToFit="1"/>
      <protection locked="0"/>
    </xf>
    <xf numFmtId="0" fontId="21" fillId="3" borderId="26" xfId="2" applyFont="1" applyFill="1" applyBorder="1" applyAlignment="1" applyProtection="1">
      <alignment vertical="center" shrinkToFit="1"/>
      <protection locked="0"/>
    </xf>
    <xf numFmtId="0" fontId="21" fillId="0" borderId="38" xfId="2" applyFont="1" applyBorder="1" applyAlignment="1" applyProtection="1">
      <alignment horizontal="center" vertical="center" shrinkToFit="1"/>
    </xf>
    <xf numFmtId="0" fontId="21" fillId="0" borderId="39" xfId="2" applyFont="1" applyBorder="1" applyAlignment="1" applyProtection="1">
      <alignment horizontal="center" vertical="center" shrinkToFit="1"/>
    </xf>
    <xf numFmtId="177" fontId="21" fillId="2" borderId="38" xfId="2" applyNumberFormat="1" applyFont="1" applyFill="1" applyBorder="1" applyAlignment="1" applyProtection="1">
      <alignment horizontal="right" vertical="center" shrinkToFit="1"/>
    </xf>
    <xf numFmtId="177" fontId="21" fillId="2" borderId="40" xfId="2" applyNumberFormat="1" applyFont="1" applyFill="1" applyBorder="1" applyAlignment="1" applyProtection="1">
      <alignment horizontal="right" vertical="center" shrinkToFit="1"/>
    </xf>
    <xf numFmtId="180" fontId="21" fillId="2" borderId="38" xfId="2" applyNumberFormat="1" applyFont="1" applyFill="1" applyBorder="1" applyAlignment="1" applyProtection="1">
      <alignment horizontal="right" vertical="center" shrinkToFit="1"/>
    </xf>
    <xf numFmtId="180" fontId="21" fillId="2" borderId="39" xfId="2" applyNumberFormat="1" applyFont="1" applyFill="1" applyBorder="1" applyAlignment="1" applyProtection="1">
      <alignment horizontal="right" vertical="center" shrinkToFit="1"/>
    </xf>
    <xf numFmtId="0" fontId="21" fillId="3" borderId="38" xfId="2" applyFont="1" applyFill="1" applyBorder="1" applyAlignment="1" applyProtection="1">
      <alignment vertical="center" shrinkToFit="1"/>
      <protection locked="0"/>
    </xf>
    <xf numFmtId="0" fontId="21" fillId="3" borderId="40" xfId="2" applyFont="1" applyFill="1" applyBorder="1" applyAlignment="1" applyProtection="1">
      <alignment vertical="center" shrinkToFit="1"/>
      <protection locked="0"/>
    </xf>
    <xf numFmtId="0" fontId="6" fillId="2" borderId="46" xfId="2" applyFont="1" applyFill="1" applyBorder="1" applyAlignment="1" applyProtection="1">
      <alignment horizontal="center" vertical="center"/>
    </xf>
    <xf numFmtId="0" fontId="6" fillId="2" borderId="141" xfId="2" applyFont="1" applyFill="1" applyBorder="1" applyAlignment="1" applyProtection="1">
      <alignment horizontal="center" vertical="center"/>
    </xf>
    <xf numFmtId="176" fontId="6" fillId="0" borderId="4" xfId="2" applyNumberFormat="1" applyFont="1" applyFill="1" applyBorder="1" applyAlignment="1" applyProtection="1">
      <alignment horizontal="center" vertical="center" shrinkToFit="1"/>
    </xf>
    <xf numFmtId="0" fontId="6" fillId="0" borderId="116" xfId="2" applyFont="1" applyBorder="1" applyAlignment="1" applyProtection="1">
      <alignment horizontal="left" vertical="center" indent="1" shrinkToFit="1"/>
    </xf>
    <xf numFmtId="0" fontId="6" fillId="0" borderId="5" xfId="2" applyFont="1" applyFill="1" applyBorder="1" applyAlignment="1" applyProtection="1">
      <alignment horizontal="left" vertical="center" indent="1" shrinkToFit="1"/>
      <protection locked="0"/>
    </xf>
    <xf numFmtId="0" fontId="6" fillId="0" borderId="7" xfId="2" applyFont="1" applyFill="1" applyBorder="1" applyAlignment="1" applyProtection="1">
      <alignment horizontal="left" vertical="center" indent="1" shrinkToFit="1"/>
      <protection locked="0"/>
    </xf>
    <xf numFmtId="0" fontId="4" fillId="0" borderId="5" xfId="2" applyFont="1" applyFill="1" applyBorder="1" applyAlignment="1" applyProtection="1">
      <alignment horizontal="center" vertical="center" shrinkToFit="1"/>
      <protection locked="0"/>
    </xf>
    <xf numFmtId="0" fontId="4" fillId="0" borderId="7" xfId="2" applyFont="1" applyFill="1" applyBorder="1" applyAlignment="1" applyProtection="1">
      <alignment horizontal="center" vertical="center" shrinkToFit="1"/>
      <protection locked="0"/>
    </xf>
    <xf numFmtId="0" fontId="6" fillId="0" borderId="5" xfId="0" applyFont="1" applyBorder="1" applyAlignment="1" applyProtection="1">
      <alignment horizontal="left" vertical="center" indent="1"/>
    </xf>
    <xf numFmtId="0" fontId="6" fillId="0" borderId="7" xfId="0" applyFont="1" applyBorder="1" applyAlignment="1" applyProtection="1">
      <alignment horizontal="left" vertical="center" indent="1"/>
    </xf>
    <xf numFmtId="0" fontId="6" fillId="0" borderId="136" xfId="0" applyFont="1" applyBorder="1" applyAlignment="1" applyProtection="1">
      <alignment horizontal="center" vertical="center" shrinkToFit="1"/>
    </xf>
    <xf numFmtId="0" fontId="6" fillId="0" borderId="137" xfId="0" applyFont="1" applyBorder="1" applyAlignment="1" applyProtection="1">
      <alignment horizontal="center" vertical="center" shrinkToFit="1"/>
    </xf>
    <xf numFmtId="0" fontId="6" fillId="0" borderId="154" xfId="0" applyFont="1" applyBorder="1" applyAlignment="1" applyProtection="1">
      <alignment horizontal="left" vertical="center" indent="1"/>
    </xf>
    <xf numFmtId="0" fontId="6" fillId="0" borderId="149" xfId="0" applyFont="1" applyBorder="1" applyAlignment="1" applyProtection="1">
      <alignment horizontal="left" vertical="center" indent="1"/>
    </xf>
    <xf numFmtId="0" fontId="26" fillId="0" borderId="158" xfId="0" applyFont="1" applyBorder="1" applyAlignment="1" applyProtection="1">
      <alignment vertical="center" wrapText="1"/>
    </xf>
    <xf numFmtId="0" fontId="6" fillId="0" borderId="5" xfId="2" applyFont="1" applyFill="1" applyBorder="1" applyAlignment="1" applyProtection="1">
      <alignment horizontal="center" vertical="center" shrinkToFit="1"/>
    </xf>
    <xf numFmtId="0" fontId="6" fillId="0" borderId="6" xfId="2" applyFont="1" applyFill="1" applyBorder="1" applyAlignment="1" applyProtection="1">
      <alignment horizontal="center" vertical="center" shrinkToFit="1"/>
    </xf>
    <xf numFmtId="0" fontId="6" fillId="0" borderId="5" xfId="2" applyFont="1" applyBorder="1" applyAlignment="1" applyProtection="1">
      <alignment horizontal="left" vertical="center" indent="1"/>
    </xf>
    <xf numFmtId="0" fontId="6" fillId="0" borderId="7" xfId="2" applyFont="1" applyBorder="1" applyAlignment="1" applyProtection="1">
      <alignment horizontal="left" vertical="center" indent="1"/>
    </xf>
    <xf numFmtId="0" fontId="4" fillId="0" borderId="5" xfId="2" applyFont="1" applyBorder="1" applyAlignment="1" applyProtection="1">
      <alignment horizontal="center" vertical="center" shrinkToFit="1"/>
    </xf>
    <xf numFmtId="0" fontId="4" fillId="0" borderId="7" xfId="2" applyFont="1" applyBorder="1" applyAlignment="1" applyProtection="1">
      <alignment horizontal="center" vertical="center" shrinkToFit="1"/>
    </xf>
    <xf numFmtId="0" fontId="6" fillId="0" borderId="154" xfId="2" applyFont="1" applyBorder="1" applyAlignment="1" applyProtection="1">
      <alignment horizontal="center" vertical="center" shrinkToFit="1"/>
    </xf>
    <xf numFmtId="0" fontId="6" fillId="0" borderId="149" xfId="2" applyFont="1" applyBorder="1" applyAlignment="1" applyProtection="1">
      <alignment horizontal="center" vertical="center" shrinkToFit="1"/>
    </xf>
    <xf numFmtId="0" fontId="6" fillId="0" borderId="136" xfId="0" applyFont="1" applyBorder="1" applyAlignment="1" applyProtection="1">
      <alignment horizontal="left" vertical="center" indent="1"/>
    </xf>
    <xf numFmtId="0" fontId="6" fillId="0" borderId="137" xfId="0" applyFont="1" applyBorder="1" applyAlignment="1" applyProtection="1">
      <alignment horizontal="left" vertical="center" indent="1"/>
    </xf>
    <xf numFmtId="0" fontId="26" fillId="0" borderId="70" xfId="0" applyFont="1" applyBorder="1" applyAlignment="1" applyProtection="1">
      <alignment horizontal="left" vertical="center" wrapText="1"/>
    </xf>
    <xf numFmtId="0" fontId="26" fillId="0" borderId="159" xfId="0" applyFont="1" applyBorder="1" applyAlignment="1" applyProtection="1">
      <alignment horizontal="left" vertical="center" wrapText="1"/>
    </xf>
    <xf numFmtId="0" fontId="21" fillId="0" borderId="7" xfId="2" applyFont="1" applyBorder="1" applyAlignment="1" applyProtection="1">
      <alignment horizontal="center" vertical="center"/>
    </xf>
    <xf numFmtId="180" fontId="21" fillId="2" borderId="55" xfId="2" applyNumberFormat="1" applyFont="1" applyFill="1" applyBorder="1" applyAlignment="1" applyProtection="1">
      <alignment horizontal="right" vertical="center" shrinkToFit="1"/>
    </xf>
    <xf numFmtId="0" fontId="18" fillId="0" borderId="113" xfId="2" applyFont="1" applyBorder="1" applyAlignment="1" applyProtection="1">
      <alignment horizontal="center" vertical="center"/>
    </xf>
    <xf numFmtId="0" fontId="18" fillId="0" borderId="160" xfId="2" applyFont="1" applyBorder="1" applyAlignment="1" applyProtection="1">
      <alignment horizontal="center" vertical="center"/>
    </xf>
    <xf numFmtId="0" fontId="18" fillId="0" borderId="158" xfId="2" applyFont="1" applyBorder="1" applyAlignment="1" applyProtection="1">
      <alignment horizontal="center" vertical="center"/>
    </xf>
    <xf numFmtId="49" fontId="15" fillId="0" borderId="156" xfId="0" applyNumberFormat="1" applyFont="1" applyBorder="1" applyAlignment="1" applyProtection="1">
      <alignment vertical="center" wrapText="1"/>
    </xf>
    <xf numFmtId="49" fontId="15" fillId="0" borderId="157" xfId="0" applyNumberFormat="1" applyFont="1" applyBorder="1" applyAlignment="1" applyProtection="1">
      <alignment vertical="center" wrapText="1"/>
    </xf>
    <xf numFmtId="49" fontId="15" fillId="0" borderId="155" xfId="0" applyNumberFormat="1" applyFont="1" applyBorder="1" applyAlignment="1" applyProtection="1">
      <alignment horizontal="center" vertical="center"/>
    </xf>
    <xf numFmtId="0" fontId="18" fillId="0" borderId="161" xfId="2" applyFont="1" applyBorder="1" applyAlignment="1" applyProtection="1">
      <alignment horizontal="center" vertical="center"/>
    </xf>
    <xf numFmtId="0" fontId="26" fillId="0" borderId="70" xfId="0" applyFont="1" applyBorder="1" applyAlignment="1" applyProtection="1">
      <alignment vertical="center" wrapText="1"/>
    </xf>
    <xf numFmtId="0" fontId="21" fillId="0" borderId="86" xfId="2" applyFont="1" applyBorder="1" applyAlignment="1" applyProtection="1">
      <alignment horizontal="center" vertical="center" shrinkToFit="1"/>
    </xf>
    <xf numFmtId="180" fontId="21" fillId="2" borderId="149" xfId="2" applyNumberFormat="1" applyFont="1" applyFill="1" applyBorder="1" applyAlignment="1" applyProtection="1">
      <alignment horizontal="right" vertical="center" shrinkToFit="1"/>
    </xf>
    <xf numFmtId="0" fontId="6" fillId="0" borderId="3" xfId="2" applyFont="1" applyBorder="1" applyAlignment="1" applyProtection="1">
      <alignment horizontal="center" vertical="center" shrinkToFit="1"/>
    </xf>
    <xf numFmtId="0" fontId="6" fillId="0" borderId="2" xfId="2" applyFont="1" applyBorder="1" applyAlignment="1" applyProtection="1">
      <alignment horizontal="center" vertical="center" shrinkToFit="1"/>
    </xf>
    <xf numFmtId="0" fontId="6" fillId="0" borderId="136" xfId="2" applyFont="1" applyBorder="1" applyAlignment="1" applyProtection="1">
      <alignment horizontal="center" vertical="center" shrinkToFit="1"/>
    </xf>
    <xf numFmtId="0" fontId="6" fillId="0" borderId="137" xfId="2" applyFont="1" applyBorder="1" applyAlignment="1" applyProtection="1">
      <alignment horizontal="center" vertical="center" shrinkToFit="1"/>
    </xf>
    <xf numFmtId="0" fontId="21" fillId="0" borderId="41" xfId="2" applyFont="1" applyBorder="1" applyAlignment="1" applyProtection="1">
      <alignment horizontal="center" vertical="center" shrinkToFit="1"/>
    </xf>
    <xf numFmtId="0" fontId="21" fillId="0" borderId="42" xfId="2" applyFont="1" applyBorder="1" applyAlignment="1" applyProtection="1">
      <alignment horizontal="center" vertical="center" shrinkToFit="1"/>
    </xf>
    <xf numFmtId="177" fontId="21" fillId="2" borderId="41" xfId="2" applyNumberFormat="1" applyFont="1" applyFill="1" applyBorder="1" applyAlignment="1" applyProtection="1">
      <alignment horizontal="right" vertical="center" shrinkToFit="1"/>
    </xf>
    <xf numFmtId="177" fontId="21" fillId="2" borderId="43" xfId="2" applyNumberFormat="1" applyFont="1" applyFill="1" applyBorder="1" applyAlignment="1" applyProtection="1">
      <alignment horizontal="right" vertical="center" shrinkToFit="1"/>
    </xf>
    <xf numFmtId="177" fontId="21" fillId="2" borderId="42" xfId="2" applyNumberFormat="1" applyFont="1" applyFill="1" applyBorder="1" applyAlignment="1" applyProtection="1">
      <alignment horizontal="right" vertical="center" shrinkToFit="1"/>
    </xf>
    <xf numFmtId="180" fontId="21" fillId="2" borderId="41" xfId="2" applyNumberFormat="1" applyFont="1" applyFill="1" applyBorder="1" applyAlignment="1" applyProtection="1">
      <alignment horizontal="right" vertical="center" shrinkToFit="1"/>
    </xf>
    <xf numFmtId="180" fontId="21" fillId="2" borderId="148" xfId="2" applyNumberFormat="1" applyFont="1" applyFill="1" applyBorder="1" applyAlignment="1" applyProtection="1">
      <alignment horizontal="right" vertical="center" shrinkToFit="1"/>
    </xf>
    <xf numFmtId="0" fontId="21" fillId="3" borderId="41" xfId="2" applyFont="1" applyFill="1" applyBorder="1" applyAlignment="1" applyProtection="1">
      <alignment vertical="center" shrinkToFit="1"/>
      <protection locked="0"/>
    </xf>
    <xf numFmtId="0" fontId="21" fillId="3" borderId="43" xfId="2" applyFont="1" applyFill="1" applyBorder="1" applyAlignment="1" applyProtection="1">
      <alignment vertical="center" shrinkToFit="1"/>
      <protection locked="0"/>
    </xf>
    <xf numFmtId="0" fontId="21" fillId="0" borderId="49" xfId="2" applyFont="1" applyBorder="1" applyAlignment="1" applyProtection="1">
      <alignment horizontal="center" vertical="center" shrinkToFit="1"/>
    </xf>
    <xf numFmtId="0" fontId="21" fillId="0" borderId="116" xfId="2" applyFont="1" applyBorder="1" applyAlignment="1" applyProtection="1">
      <alignment horizontal="center" vertical="center" shrinkToFit="1"/>
    </xf>
    <xf numFmtId="177" fontId="21" fillId="3" borderId="49" xfId="2" applyNumberFormat="1" applyFont="1" applyFill="1" applyBorder="1" applyAlignment="1" applyProtection="1">
      <alignment horizontal="right" vertical="center" shrinkToFit="1"/>
      <protection locked="0"/>
    </xf>
    <xf numFmtId="177" fontId="21" fillId="3" borderId="17" xfId="2" applyNumberFormat="1" applyFont="1" applyFill="1" applyBorder="1" applyAlignment="1" applyProtection="1">
      <alignment horizontal="right" vertical="center" shrinkToFit="1"/>
      <protection locked="0"/>
    </xf>
    <xf numFmtId="177" fontId="21" fillId="0" borderId="121" xfId="2" applyNumberFormat="1" applyFont="1" applyFill="1" applyBorder="1" applyAlignment="1" applyProtection="1">
      <alignment horizontal="right" vertical="center" shrinkToFit="1"/>
    </xf>
    <xf numFmtId="177" fontId="21" fillId="0" borderId="122" xfId="2" applyNumberFormat="1" applyFont="1" applyFill="1" applyBorder="1" applyAlignment="1" applyProtection="1">
      <alignment horizontal="right" vertical="center" shrinkToFit="1"/>
    </xf>
    <xf numFmtId="180" fontId="21" fillId="0" borderId="147" xfId="2" applyNumberFormat="1" applyFont="1" applyFill="1" applyBorder="1" applyAlignment="1" applyProtection="1">
      <alignment horizontal="right" vertical="center" shrinkToFit="1"/>
    </xf>
    <xf numFmtId="0" fontId="21" fillId="3" borderId="49" xfId="2" applyFont="1" applyFill="1" applyBorder="1" applyAlignment="1" applyProtection="1">
      <alignment vertical="center" shrinkToFit="1"/>
      <protection locked="0"/>
    </xf>
    <xf numFmtId="0" fontId="21" fillId="3" borderId="17" xfId="2" applyFont="1" applyFill="1" applyBorder="1" applyAlignment="1" applyProtection="1">
      <alignment vertical="center" shrinkToFit="1"/>
      <protection locked="0"/>
    </xf>
    <xf numFmtId="0" fontId="21" fillId="0" borderId="10" xfId="2" applyFont="1" applyBorder="1" applyAlignment="1" applyProtection="1">
      <alignment horizontal="center" vertical="center" wrapText="1"/>
    </xf>
    <xf numFmtId="0" fontId="19" fillId="0" borderId="10" xfId="2" applyFont="1" applyBorder="1" applyAlignment="1" applyProtection="1">
      <alignment horizontal="center" vertical="center" wrapText="1"/>
    </xf>
    <xf numFmtId="0" fontId="21" fillId="0" borderId="5" xfId="2" applyFont="1" applyFill="1" applyBorder="1" applyAlignment="1" applyProtection="1">
      <alignment horizontal="left" vertical="center" indent="1" shrinkToFit="1"/>
    </xf>
    <xf numFmtId="0" fontId="21" fillId="0" borderId="7" xfId="2" applyFont="1" applyFill="1" applyBorder="1" applyAlignment="1" applyProtection="1">
      <alignment horizontal="left" vertical="center" indent="1" shrinkToFit="1"/>
    </xf>
    <xf numFmtId="184" fontId="6" fillId="2" borderId="3" xfId="0" applyNumberFormat="1" applyFont="1" applyFill="1" applyBorder="1" applyAlignment="1" applyProtection="1">
      <alignment horizontal="center" vertical="center" shrinkToFit="1"/>
    </xf>
    <xf numFmtId="184" fontId="6" fillId="2" borderId="1" xfId="0" applyNumberFormat="1" applyFont="1" applyFill="1" applyBorder="1" applyAlignment="1" applyProtection="1">
      <alignment horizontal="center" vertical="center" shrinkToFit="1"/>
    </xf>
    <xf numFmtId="184" fontId="6" fillId="2" borderId="136" xfId="0" applyNumberFormat="1" applyFont="1" applyFill="1" applyBorder="1" applyAlignment="1" applyProtection="1">
      <alignment horizontal="center" vertical="center" shrinkToFit="1"/>
    </xf>
    <xf numFmtId="176" fontId="21" fillId="0" borderId="5" xfId="2" applyNumberFormat="1" applyFont="1" applyFill="1" applyBorder="1" applyAlignment="1" applyProtection="1">
      <alignment horizontal="left" vertical="center" indent="1" shrinkToFit="1"/>
    </xf>
    <xf numFmtId="176" fontId="21" fillId="0" borderId="7" xfId="2" applyNumberFormat="1" applyFont="1" applyFill="1" applyBorder="1" applyAlignment="1" applyProtection="1">
      <alignment horizontal="left" vertical="center" indent="1" shrinkToFit="1"/>
    </xf>
    <xf numFmtId="177" fontId="21" fillId="3" borderId="72" xfId="2" applyNumberFormat="1" applyFont="1" applyFill="1" applyBorder="1" applyAlignment="1" applyProtection="1">
      <alignment vertical="center" shrinkToFit="1"/>
      <protection locked="0"/>
    </xf>
    <xf numFmtId="177" fontId="21" fillId="3" borderId="57" xfId="2" applyNumberFormat="1" applyFont="1" applyFill="1" applyBorder="1" applyAlignment="1" applyProtection="1">
      <alignment vertical="center" shrinkToFit="1"/>
      <protection locked="0"/>
    </xf>
    <xf numFmtId="177" fontId="21" fillId="3" borderId="65" xfId="2" applyNumberFormat="1" applyFont="1" applyFill="1" applyBorder="1" applyAlignment="1" applyProtection="1">
      <alignment vertical="center" shrinkToFit="1"/>
      <protection locked="0"/>
    </xf>
    <xf numFmtId="177" fontId="21" fillId="3" borderId="73" xfId="2" applyNumberFormat="1" applyFont="1" applyFill="1" applyBorder="1" applyAlignment="1" applyProtection="1">
      <alignment vertical="center" shrinkToFit="1"/>
      <protection locked="0"/>
    </xf>
    <xf numFmtId="177" fontId="21" fillId="3" borderId="58" xfId="2" applyNumberFormat="1" applyFont="1" applyFill="1" applyBorder="1" applyAlignment="1" applyProtection="1">
      <alignment vertical="center" shrinkToFit="1"/>
      <protection locked="0"/>
    </xf>
    <xf numFmtId="177" fontId="21" fillId="3" borderId="66" xfId="2" applyNumberFormat="1" applyFont="1" applyFill="1" applyBorder="1" applyAlignment="1" applyProtection="1">
      <alignment vertical="center" shrinkToFit="1"/>
      <protection locked="0"/>
    </xf>
    <xf numFmtId="177" fontId="21" fillId="3" borderId="48" xfId="2" applyNumberFormat="1" applyFont="1" applyFill="1" applyBorder="1" applyAlignment="1" applyProtection="1">
      <alignment vertical="center" shrinkToFit="1"/>
      <protection locked="0"/>
    </xf>
    <xf numFmtId="177" fontId="21" fillId="3" borderId="0" xfId="2" applyNumberFormat="1" applyFont="1" applyFill="1" applyBorder="1" applyAlignment="1" applyProtection="1">
      <alignment vertical="center" shrinkToFit="1"/>
      <protection locked="0"/>
    </xf>
    <xf numFmtId="177" fontId="21" fillId="3" borderId="14" xfId="2" applyNumberFormat="1" applyFont="1" applyFill="1" applyBorder="1" applyAlignment="1" applyProtection="1">
      <alignment vertical="center" shrinkToFit="1"/>
      <protection locked="0"/>
    </xf>
    <xf numFmtId="0" fontId="19" fillId="0" borderId="0" xfId="2" applyFont="1" applyBorder="1" applyAlignment="1" applyProtection="1">
      <alignment horizontal="center" vertical="center" wrapText="1"/>
    </xf>
    <xf numFmtId="0" fontId="21" fillId="0" borderId="10" xfId="2" applyFont="1" applyBorder="1" applyAlignment="1" applyProtection="1">
      <alignment horizontal="center" vertical="center" textRotation="255" shrinkToFit="1"/>
    </xf>
    <xf numFmtId="0" fontId="21" fillId="0" borderId="15" xfId="2" applyFont="1" applyBorder="1" applyAlignment="1" applyProtection="1">
      <alignment horizontal="center" vertical="center" textRotation="255" shrinkToFit="1"/>
    </xf>
    <xf numFmtId="0" fontId="21" fillId="0" borderId="50" xfId="2" applyFont="1" applyBorder="1" applyAlignment="1" applyProtection="1">
      <alignment horizontal="center" vertical="center" textRotation="255" shrinkToFit="1"/>
    </xf>
    <xf numFmtId="177" fontId="21" fillId="3" borderId="79" xfId="2" applyNumberFormat="1" applyFont="1" applyFill="1" applyBorder="1" applyAlignment="1" applyProtection="1">
      <alignment vertical="center" shrinkToFit="1"/>
      <protection locked="0"/>
    </xf>
    <xf numFmtId="177" fontId="21" fillId="3" borderId="59" xfId="2" applyNumberFormat="1" applyFont="1" applyFill="1" applyBorder="1" applyAlignment="1" applyProtection="1">
      <alignment vertical="center" shrinkToFit="1"/>
      <protection locked="0"/>
    </xf>
    <xf numFmtId="177" fontId="21" fillId="3" borderId="80" xfId="2" applyNumberFormat="1" applyFont="1" applyFill="1" applyBorder="1" applyAlignment="1" applyProtection="1">
      <alignment vertical="center" shrinkToFit="1"/>
      <protection locked="0"/>
    </xf>
    <xf numFmtId="12" fontId="19" fillId="0" borderId="0" xfId="2" applyNumberFormat="1" applyFont="1" applyBorder="1" applyAlignment="1" applyProtection="1">
      <alignment horizontal="center" vertical="center" wrapText="1"/>
    </xf>
    <xf numFmtId="0" fontId="21" fillId="0" borderId="51" xfId="2" applyFont="1" applyBorder="1" applyAlignment="1" applyProtection="1">
      <alignment horizontal="center" vertical="center"/>
    </xf>
    <xf numFmtId="0" fontId="21" fillId="0" borderId="115" xfId="2" applyFont="1" applyBorder="1" applyAlignment="1" applyProtection="1">
      <alignment horizontal="center" vertical="center"/>
    </xf>
    <xf numFmtId="0" fontId="21" fillId="0" borderId="10" xfId="2" applyFont="1" applyBorder="1" applyAlignment="1" applyProtection="1">
      <alignment horizontal="center" vertical="center" textRotation="255"/>
    </xf>
    <xf numFmtId="0" fontId="21" fillId="0" borderId="15" xfId="2" applyFont="1" applyBorder="1" applyAlignment="1" applyProtection="1">
      <alignment horizontal="center" vertical="center" textRotation="255"/>
    </xf>
    <xf numFmtId="0" fontId="21" fillId="0" borderId="50" xfId="2" applyFont="1" applyBorder="1" applyAlignment="1" applyProtection="1">
      <alignment horizontal="center" vertical="center" textRotation="255"/>
    </xf>
    <xf numFmtId="0" fontId="21" fillId="0" borderId="10" xfId="2" applyFont="1" applyBorder="1" applyAlignment="1" applyProtection="1">
      <alignment horizontal="center" vertical="center"/>
    </xf>
    <xf numFmtId="0" fontId="21" fillId="0" borderId="15" xfId="2" applyFont="1" applyBorder="1" applyAlignment="1" applyProtection="1">
      <alignment horizontal="center" vertical="center"/>
    </xf>
    <xf numFmtId="0" fontId="21" fillId="0" borderId="50" xfId="2" applyFont="1" applyBorder="1" applyAlignment="1" applyProtection="1">
      <alignment horizontal="center" vertical="center"/>
    </xf>
    <xf numFmtId="177" fontId="21" fillId="3" borderId="67" xfId="2" applyNumberFormat="1" applyFont="1" applyFill="1" applyBorder="1" applyAlignment="1" applyProtection="1">
      <alignment vertical="center" shrinkToFit="1"/>
      <protection locked="0"/>
    </xf>
    <xf numFmtId="177" fontId="21" fillId="3" borderId="115" xfId="2" applyNumberFormat="1" applyFont="1" applyFill="1" applyBorder="1" applyAlignment="1" applyProtection="1">
      <alignment vertical="center" shrinkToFit="1"/>
      <protection locked="0"/>
    </xf>
    <xf numFmtId="177" fontId="21" fillId="3" borderId="37" xfId="2" applyNumberFormat="1" applyFont="1" applyFill="1" applyBorder="1" applyAlignment="1" applyProtection="1">
      <alignment vertical="center" shrinkToFit="1"/>
      <protection locked="0"/>
    </xf>
    <xf numFmtId="0" fontId="21" fillId="0" borderId="76" xfId="2" applyFont="1" applyBorder="1" applyAlignment="1" applyProtection="1">
      <alignment horizontal="center" vertical="center" shrinkToFit="1"/>
    </xf>
    <xf numFmtId="177" fontId="21" fillId="3" borderId="74" xfId="2" applyNumberFormat="1" applyFont="1" applyFill="1" applyBorder="1" applyAlignment="1" applyProtection="1">
      <alignment vertical="center" shrinkToFit="1"/>
      <protection locked="0"/>
    </xf>
    <xf numFmtId="177" fontId="21" fillId="3" borderId="6" xfId="2" applyNumberFormat="1" applyFont="1" applyFill="1" applyBorder="1" applyAlignment="1" applyProtection="1">
      <alignment vertical="center" shrinkToFit="1"/>
      <protection locked="0"/>
    </xf>
    <xf numFmtId="177" fontId="21" fillId="3" borderId="76" xfId="2" applyNumberFormat="1" applyFont="1" applyFill="1" applyBorder="1" applyAlignment="1" applyProtection="1">
      <alignment vertical="center" shrinkToFit="1"/>
      <protection locked="0"/>
    </xf>
    <xf numFmtId="0" fontId="21" fillId="0" borderId="36" xfId="2" applyFont="1" applyBorder="1" applyAlignment="1" applyProtection="1">
      <alignment horizontal="center" vertical="center" shrinkToFit="1"/>
    </xf>
    <xf numFmtId="177" fontId="21" fillId="3" borderId="34" xfId="2" applyNumberFormat="1" applyFont="1" applyFill="1" applyBorder="1" applyAlignment="1" applyProtection="1">
      <alignment vertical="center" shrinkToFit="1"/>
      <protection locked="0"/>
    </xf>
    <xf numFmtId="177" fontId="21" fillId="3" borderId="35" xfId="2" applyNumberFormat="1" applyFont="1" applyFill="1" applyBorder="1" applyAlignment="1" applyProtection="1">
      <alignment vertical="center" shrinkToFit="1"/>
      <protection locked="0"/>
    </xf>
    <xf numFmtId="177" fontId="21" fillId="3" borderId="36" xfId="2" applyNumberFormat="1" applyFont="1" applyFill="1" applyBorder="1" applyAlignment="1" applyProtection="1">
      <alignment vertical="center" shrinkToFit="1"/>
      <protection locked="0"/>
    </xf>
    <xf numFmtId="0" fontId="21" fillId="0" borderId="43" xfId="2" applyFont="1" applyBorder="1" applyAlignment="1" applyProtection="1">
      <alignment horizontal="center" vertical="center" shrinkToFit="1"/>
    </xf>
    <xf numFmtId="177" fontId="21" fillId="3" borderId="41" xfId="2" applyNumberFormat="1" applyFont="1" applyFill="1" applyBorder="1" applyAlignment="1" applyProtection="1">
      <alignment vertical="center" shrinkToFit="1"/>
      <protection locked="0"/>
    </xf>
    <xf numFmtId="177" fontId="21" fillId="3" borderId="42" xfId="2" applyNumberFormat="1" applyFont="1" applyFill="1" applyBorder="1" applyAlignment="1" applyProtection="1">
      <alignment vertical="center" shrinkToFit="1"/>
      <protection locked="0"/>
    </xf>
    <xf numFmtId="177" fontId="21" fillId="3" borderId="43" xfId="2" applyNumberFormat="1" applyFont="1" applyFill="1" applyBorder="1" applyAlignment="1" applyProtection="1">
      <alignment vertical="center" shrinkToFit="1"/>
      <protection locked="0"/>
    </xf>
    <xf numFmtId="0" fontId="4" fillId="0" borderId="77" xfId="2" applyFont="1" applyBorder="1" applyAlignment="1" applyProtection="1">
      <alignment horizontal="center" vertical="center" wrapText="1" shrinkToFit="1"/>
    </xf>
    <xf numFmtId="0" fontId="4" fillId="0" borderId="78" xfId="2" applyFont="1" applyBorder="1" applyAlignment="1" applyProtection="1">
      <alignment horizontal="center" vertical="center" wrapText="1" shrinkToFit="1"/>
    </xf>
    <xf numFmtId="0" fontId="6" fillId="0" borderId="117" xfId="2" applyFont="1" applyBorder="1" applyAlignment="1" applyProtection="1">
      <alignment horizontal="center" vertical="center" shrinkToFit="1"/>
    </xf>
    <xf numFmtId="0" fontId="6" fillId="0" borderId="118" xfId="2" applyFont="1" applyBorder="1" applyAlignment="1" applyProtection="1">
      <alignment horizontal="center" vertical="center" shrinkToFit="1"/>
    </xf>
    <xf numFmtId="177" fontId="32" fillId="2" borderId="119" xfId="2" applyNumberFormat="1" applyFont="1" applyFill="1" applyBorder="1" applyAlignment="1" applyProtection="1">
      <alignment horizontal="center" vertical="center" shrinkToFit="1"/>
    </xf>
    <xf numFmtId="177" fontId="32" fillId="2" borderId="120" xfId="2" applyNumberFormat="1" applyFont="1" applyFill="1" applyBorder="1" applyAlignment="1" applyProtection="1">
      <alignment horizontal="center" vertical="center" shrinkToFit="1"/>
    </xf>
    <xf numFmtId="0" fontId="5" fillId="0" borderId="10" xfId="2" applyFont="1" applyBorder="1" applyAlignment="1" applyProtection="1">
      <alignment horizontal="center" vertical="center" wrapText="1"/>
    </xf>
    <xf numFmtId="0" fontId="5" fillId="0" borderId="15" xfId="2" applyFont="1" applyBorder="1" applyAlignment="1" applyProtection="1">
      <alignment horizontal="center" vertical="center" wrapText="1"/>
    </xf>
    <xf numFmtId="0" fontId="21" fillId="0" borderId="47" xfId="2" applyFont="1" applyBorder="1" applyAlignment="1" applyProtection="1">
      <alignment horizontal="center" vertical="center" textRotation="255" shrinkToFit="1"/>
    </xf>
    <xf numFmtId="0" fontId="21" fillId="0" borderId="48" xfId="2" applyFont="1" applyBorder="1" applyAlignment="1" applyProtection="1">
      <alignment horizontal="center" vertical="center" textRotation="255" shrinkToFit="1"/>
    </xf>
    <xf numFmtId="0" fontId="21" fillId="0" borderId="67" xfId="2" applyFont="1" applyBorder="1" applyAlignment="1" applyProtection="1">
      <alignment horizontal="center" vertical="center" textRotation="255" shrinkToFit="1"/>
    </xf>
    <xf numFmtId="177" fontId="21" fillId="0" borderId="133" xfId="2" applyNumberFormat="1" applyFont="1" applyFill="1" applyBorder="1" applyAlignment="1" applyProtection="1">
      <alignment horizontal="center" vertical="center" shrinkToFit="1"/>
    </xf>
    <xf numFmtId="177" fontId="21" fillId="0" borderId="134" xfId="2" applyNumberFormat="1" applyFont="1" applyFill="1" applyBorder="1" applyAlignment="1" applyProtection="1">
      <alignment horizontal="center" vertical="center" shrinkToFit="1"/>
    </xf>
    <xf numFmtId="177" fontId="21" fillId="0" borderId="135" xfId="2" applyNumberFormat="1" applyFont="1" applyFill="1" applyBorder="1" applyAlignment="1" applyProtection="1">
      <alignment horizontal="center" vertical="center" shrinkToFit="1"/>
    </xf>
  </cellXfs>
  <cellStyles count="6">
    <cellStyle name="桁区切り" xfId="1" builtinId="6"/>
    <cellStyle name="桁区切り 2 10" xfId="3"/>
    <cellStyle name="標準" xfId="0" builtinId="0"/>
    <cellStyle name="標準 2" xfId="2"/>
    <cellStyle name="標準 2 3" xfId="5"/>
    <cellStyle name="標準 4" xfId="4"/>
  </cellStyles>
  <dxfs count="0"/>
  <tableStyles count="0" defaultTableStyle="TableStyleMedium2" defaultPivotStyle="PivotStyleLight16"/>
  <colors>
    <mruColors>
      <color rgb="FFFFFF66"/>
      <color rgb="FF0516BB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481;&#20140;&#37117;&#22320;&#29699;&#28201;&#26262;&#21270;&#38450;&#27490;&#27963;&#21205;&#25512;&#36914;&#12475;&#12531;&#12479;&#12540;/&#21109;&#12456;&#12493;&#25903;&#25588;&#12481;&#12540;&#12512;/&#65320;&#65298;&#65304;/&#22320;&#29987;&#22320;&#28040;&#22411;&#20877;&#29983;&#21487;&#33021;&#12456;&#12493;&#12523;&#12462;&#12540;&#23566;&#20837;&#25313;&#22823;&#20107;&#26989;/SII_&#20877;&#29983;&#21487;&#33021;&#12456;&#12493;&#12523;&#12462;&#12540;&#20107;&#26989;&#32773;&#25903;&#25588;&#20107;&#26989;&#36027;&#35036;&#21161;&#37329;/SII_H28&#23455;&#26045;&#35336;&#30011;&#26360;&#31561;&#65288;&#30330;&#38651;&#35373;&#20633;&#21450;&#12403;&#33988;&#38651;&#27744;&#21033;&#29992;&#65289;28ts_d_koufu06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0497516/AppData/Local/Microsoft/Windows/Temporary%20Internet%20Files/Content.Outlook/J1QLXVW6/&#12304;280826&#38263;&#37326;&#20462;&#27491;&#12305;&#27096;&#24335;1&#65374;4&#12288;&#20132;&#20184;&#30003;&#35531;&#26360;&#39006;&#19968;&#2433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giyama-t/Desktop/&#20869;&#35379;&#26360;&#12398;&#30906;&#35469;_21091030/&#27096;&#24335;1&#65374;4_&#20132;&#20184;&#30003;&#35531;&#26360;&#39006;&#19968;&#2433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5sv3\&#12463;&#12540;&#12523;&#12493;&#12483;&#12488;&#20849;&#26377;\Users\center-96-pc\Documents\&#12467;&#12472;&#12455;&#12493;&#38306;&#20418;\&#35201;&#32177;\&#31532;16&#21495;&#27096;&#24335;%20&#21161;&#25104;&#20107;&#26989;&#23455;&#26045;&#35336;&#30011;&#26360;(&#21407;&#32025;)H2504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手順"/>
      <sheetName val="汎用入力規則リスト"/>
      <sheetName val="データ参照シート"/>
      <sheetName val="チェックリスト"/>
      <sheetName val="（別紙3）役員名簿"/>
      <sheetName val="3-1実施計画概要（発電）"/>
      <sheetName val="3-2　設備導入事業経費の配分（当年度）（発電）"/>
      <sheetName val="3-2　設備導入事業経費の配分（他年度１）（発電）"/>
      <sheetName val="3-2　設備導入事業経費の配分（他年度２）（発電）"/>
      <sheetName val="3-2　設備導入事業経費の配分（他年度３）（発電）"/>
      <sheetName val="3-2　設備導入事業経費の配分（総計）（発電）"/>
      <sheetName val="3-4　補助事業に要する経費及びその調達方法"/>
      <sheetName val="3-6　発電単価の算定について"/>
      <sheetName val="3-7　設備及び導入効果（太陽光発電）"/>
      <sheetName val="3-7　設備及び導入効果（風力発電）"/>
      <sheetName val="3-7　設備及び導入効果（バイオマス発電）"/>
      <sheetName val="3-7　設備及び導入効果（水力発電）"/>
      <sheetName val="3-7　設備及び導入効果（地熱発電）"/>
      <sheetName val="3-8　補助対象設備の機器リスト"/>
      <sheetName val="3-18　バイオマス依存率(熱利用)"/>
      <sheetName val="3-24　事業実施に関連する事項（発電）"/>
      <sheetName val="3-25　事業実施体制"/>
      <sheetName val="3-26　事業実施予定スケジュール"/>
      <sheetName val="【参考】日本標準産業中分類"/>
    </sheetNames>
    <sheetDataSet>
      <sheetData sheetId="0"/>
      <sheetData sheetId="1"/>
      <sheetData sheetId="2">
        <row r="2">
          <cell r="B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記載要領"/>
      <sheetName val="日本標準産業中分類"/>
      <sheetName val="基本情報"/>
      <sheetName val="表紙（参考）"/>
      <sheetName val="第1号"/>
      <sheetName val="第2号"/>
      <sheetName val="第3号"/>
      <sheetName val="第4（太陽光）"/>
      <sheetName val="第4（風力)"/>
      <sheetName val="第4（水力)"/>
      <sheetName val="第4（地熱)"/>
      <sheetName val="第4（ﾊﾞｲｵﾏｽ発電)"/>
      <sheetName val="第4（太陽熱)"/>
      <sheetName val="第4（温度差熱)"/>
      <sheetName val="第4（地中熱)"/>
      <sheetName val="第4（ﾊﾞｲｵﾏｽ熱)"/>
      <sheetName val="【保留】別紙1"/>
      <sheetName val="別紙2"/>
      <sheetName val="別紙3"/>
      <sheetName val="別紙4"/>
      <sheetName val="別紙4 (2)"/>
      <sheetName val="別紙5"/>
      <sheetName val="【保留】別紙6"/>
      <sheetName val="別紙7"/>
    </sheetNames>
    <sheetDataSet>
      <sheetData sheetId="0"/>
      <sheetData sheetId="1"/>
      <sheetData sheetId="2">
        <row r="5">
          <cell r="L5" t="str">
            <v/>
          </cell>
        </row>
      </sheetData>
      <sheetData sheetId="3"/>
      <sheetData sheetId="4"/>
      <sheetData sheetId="5"/>
      <sheetData sheetId="6"/>
      <sheetData sheetId="7">
        <row r="42">
          <cell r="G42" t="str">
            <v/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記載要領"/>
      <sheetName val="日本標準産業中分類"/>
      <sheetName val="基本情報"/>
      <sheetName val="表紙（参考）"/>
      <sheetName val="第1号"/>
      <sheetName val="第2号"/>
      <sheetName val="第3号"/>
      <sheetName val="第4（太陽光）"/>
      <sheetName val="第4（風力)"/>
      <sheetName val="第4（水力)"/>
      <sheetName val="第4（地熱)"/>
      <sheetName val="第4（ﾊﾞｲｵﾏｽ発電)"/>
      <sheetName val="第4（太陽熱)"/>
      <sheetName val="第4（温度差熱)"/>
      <sheetName val="第4（地中熱)"/>
      <sheetName val="第4（ﾊﾞｲｵﾏｽ熱)"/>
      <sheetName val="第4（ﾊﾞｲｵﾏｽ燃料)"/>
      <sheetName val="別紙1"/>
      <sheetName val="別紙2"/>
      <sheetName val="別紙3"/>
      <sheetName val="別紙4"/>
      <sheetName val="別紙4 (2)"/>
      <sheetName val="別紙5"/>
      <sheetName val="別紙6"/>
      <sheetName val="別紙7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記載・印刷要領"/>
      <sheetName val="基本情報"/>
      <sheetName val="横変換"/>
      <sheetName val="業種リスト"/>
      <sheetName val="建物分類"/>
      <sheetName val="対策"/>
      <sheetName val="１"/>
      <sheetName val="17-1"/>
      <sheetName val="17-2"/>
      <sheetName val="17-3"/>
      <sheetName val="17-4"/>
      <sheetName val="17-5-1"/>
      <sheetName val="15-5-2"/>
      <sheetName val="15-6"/>
      <sheetName val="15-7"/>
      <sheetName val="15-8"/>
      <sheetName val="15-9"/>
      <sheetName val="15別1-1"/>
      <sheetName val="15別1-2"/>
      <sheetName val="15別1-3"/>
      <sheetName val="15別1-4"/>
      <sheetName val="15別1-5"/>
      <sheetName val="15別1-6"/>
      <sheetName val="15別2"/>
      <sheetName val="15別3-1"/>
      <sheetName val="15別3-2"/>
      <sheetName val="15別3-3"/>
      <sheetName val="15別4-1"/>
      <sheetName val="15別4-2"/>
      <sheetName val="15別5"/>
    </sheetNames>
    <sheetDataSet>
      <sheetData sheetId="0"/>
      <sheetData sheetId="1"/>
      <sheetData sheetId="2"/>
      <sheetData sheetId="3"/>
      <sheetData sheetId="4"/>
      <sheetData sheetId="5">
        <row r="2">
          <cell r="K2" t="str">
            <v>①製造業</v>
          </cell>
        </row>
        <row r="3">
          <cell r="K3" t="str">
            <v>①建設業</v>
          </cell>
        </row>
        <row r="4">
          <cell r="K4" t="str">
            <v>①運輸業</v>
          </cell>
        </row>
        <row r="5">
          <cell r="K5" t="str">
            <v>①その他</v>
          </cell>
        </row>
        <row r="6">
          <cell r="K6" t="str">
            <v>②卸売業</v>
          </cell>
        </row>
        <row r="7">
          <cell r="K7" t="str">
            <v>③サービス業</v>
          </cell>
        </row>
        <row r="8">
          <cell r="K8" t="str">
            <v>④小売業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O287"/>
  <sheetViews>
    <sheetView showZeros="0" tabSelected="1" view="pageBreakPreview" zoomScale="85" zoomScaleNormal="100" zoomScaleSheetLayoutView="85" workbookViewId="0">
      <selection activeCell="B1" sqref="B1"/>
    </sheetView>
  </sheetViews>
  <sheetFormatPr defaultColWidth="9" defaultRowHeight="13.2"/>
  <cols>
    <col min="1" max="1" width="1.6640625" style="2" customWidth="1"/>
    <col min="2" max="2" width="5.6640625" style="2" customWidth="1"/>
    <col min="3" max="3" width="21.6640625" style="2" customWidth="1"/>
    <col min="4" max="15" width="14.6640625" style="2" customWidth="1"/>
    <col min="16" max="17" width="1.6640625" style="2" customWidth="1"/>
    <col min="18" max="18" width="2.33203125" style="1" hidden="1" customWidth="1"/>
    <col min="19" max="19" width="29.44140625" style="1" hidden="1" customWidth="1"/>
    <col min="20" max="20" width="7.6640625" style="1" hidden="1" customWidth="1"/>
    <col min="21" max="36" width="18.6640625" style="1" hidden="1" customWidth="1"/>
    <col min="37" max="37" width="10.6640625" style="1" hidden="1" customWidth="1"/>
    <col min="38" max="38" width="10.88671875" style="2" hidden="1" customWidth="1"/>
    <col min="39" max="41" width="9" style="2" hidden="1" customWidth="1"/>
    <col min="42" max="47" width="0" style="2" hidden="1" customWidth="1"/>
    <col min="48" max="16384" width="9" style="2"/>
  </cols>
  <sheetData>
    <row r="1" spans="1:39" s="1" customFormat="1" ht="13.5" customHeight="1">
      <c r="A1" s="15"/>
      <c r="B1" s="96" t="s">
        <v>176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AL1" s="2"/>
      <c r="AM1" s="2"/>
    </row>
    <row r="2" spans="1:39" s="1" customFormat="1" ht="13.5" customHeight="1" thickBot="1">
      <c r="A2" s="15"/>
      <c r="B2" s="43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S2" s="1" t="s">
        <v>216</v>
      </c>
      <c r="T2" s="1" t="s">
        <v>221</v>
      </c>
      <c r="X2" s="3"/>
      <c r="Y2" s="3"/>
      <c r="Z2" s="3"/>
      <c r="AL2" s="2"/>
      <c r="AM2" s="2"/>
    </row>
    <row r="3" spans="1:39" s="1" customFormat="1" ht="18" customHeight="1" thickBot="1">
      <c r="A3" s="15"/>
      <c r="B3" s="97" t="s">
        <v>177</v>
      </c>
      <c r="C3" s="98"/>
      <c r="D3" s="312"/>
      <c r="E3" s="313"/>
      <c r="F3" s="99"/>
      <c r="G3" s="100"/>
      <c r="H3" s="101"/>
      <c r="I3" s="102"/>
      <c r="J3" s="103"/>
      <c r="K3" s="98"/>
      <c r="L3" s="98"/>
      <c r="M3" s="98"/>
      <c r="N3" s="18"/>
      <c r="O3" s="17"/>
      <c r="P3" s="15"/>
      <c r="S3" s="1" t="s">
        <v>217</v>
      </c>
      <c r="T3" s="43" t="s">
        <v>223</v>
      </c>
      <c r="U3" s="42"/>
      <c r="W3" s="277"/>
      <c r="X3" s="3"/>
      <c r="Y3" s="3"/>
      <c r="AI3" s="2"/>
      <c r="AJ3" s="2"/>
      <c r="AK3" s="2"/>
    </row>
    <row r="4" spans="1:39" ht="13.5" customHeight="1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P4" s="43"/>
      <c r="S4" s="1" t="s">
        <v>218</v>
      </c>
      <c r="W4" s="189"/>
      <c r="X4" s="189"/>
      <c r="Y4" s="189"/>
      <c r="AI4" s="2"/>
      <c r="AJ4" s="2"/>
      <c r="AL4" s="1"/>
    </row>
    <row r="5" spans="1:39" ht="21" customHeight="1">
      <c r="A5" s="43"/>
      <c r="B5" s="30" t="s">
        <v>102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O5" s="104"/>
      <c r="P5" s="43"/>
      <c r="S5" s="1" t="s">
        <v>220</v>
      </c>
      <c r="Y5" s="189"/>
      <c r="Z5" s="189"/>
      <c r="AA5" s="189"/>
      <c r="AK5" s="2"/>
    </row>
    <row r="6" spans="1:39" ht="8.25" customHeight="1" thickBot="1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V6" s="190" t="s">
        <v>142</v>
      </c>
      <c r="W6" s="86"/>
      <c r="X6" s="86"/>
      <c r="Y6" s="85" t="s">
        <v>127</v>
      </c>
      <c r="Z6" s="85" t="s">
        <v>126</v>
      </c>
      <c r="AA6" s="85"/>
      <c r="AG6" s="2"/>
      <c r="AH6" s="2"/>
      <c r="AI6" s="2"/>
      <c r="AJ6" s="2"/>
      <c r="AK6" s="2"/>
    </row>
    <row r="7" spans="1:39" ht="18" customHeight="1" thickTop="1" thickBot="1">
      <c r="A7" s="43"/>
      <c r="B7" s="314" t="s">
        <v>94</v>
      </c>
      <c r="C7" s="314"/>
      <c r="D7" s="140" t="s">
        <v>163</v>
      </c>
      <c r="E7" s="140" t="s">
        <v>95</v>
      </c>
      <c r="F7" s="140" t="s">
        <v>96</v>
      </c>
      <c r="G7" s="206" t="s">
        <v>97</v>
      </c>
      <c r="I7" s="152"/>
      <c r="J7" s="152"/>
      <c r="K7" s="152"/>
      <c r="L7" s="152"/>
      <c r="M7" s="213"/>
      <c r="N7" s="315"/>
      <c r="O7" s="315"/>
      <c r="P7" s="15"/>
      <c r="Q7" s="1"/>
      <c r="R7" s="42" t="s">
        <v>110</v>
      </c>
      <c r="V7" s="266">
        <f>$E$8</f>
        <v>0</v>
      </c>
      <c r="W7" s="275">
        <v>0.66666666666666663</v>
      </c>
      <c r="X7" s="198">
        <v>0.66666666666666663</v>
      </c>
      <c r="Y7" s="87">
        <v>200000</v>
      </c>
      <c r="Z7" s="87">
        <v>200000</v>
      </c>
      <c r="AA7" s="87"/>
      <c r="AG7" s="5"/>
      <c r="AI7" s="2"/>
      <c r="AJ7" s="2"/>
      <c r="AK7" s="2"/>
    </row>
    <row r="8" spans="1:39" ht="18" customHeight="1" thickTop="1">
      <c r="A8" s="43"/>
      <c r="B8" s="316" t="s">
        <v>103</v>
      </c>
      <c r="C8" s="317"/>
      <c r="D8" s="197"/>
      <c r="E8" s="273"/>
      <c r="F8" s="142"/>
      <c r="G8" s="154">
        <f>V7+F8</f>
        <v>0</v>
      </c>
      <c r="I8" s="205"/>
      <c r="J8" s="205"/>
      <c r="K8" s="205"/>
      <c r="L8" s="205"/>
      <c r="M8" s="205"/>
      <c r="N8" s="205"/>
      <c r="O8" s="205"/>
      <c r="P8" s="43"/>
      <c r="R8" s="42" t="s">
        <v>111</v>
      </c>
      <c r="S8" s="6"/>
      <c r="V8" s="86"/>
      <c r="W8" s="275">
        <v>0.5</v>
      </c>
      <c r="X8" s="199">
        <v>0.5</v>
      </c>
      <c r="Y8" s="87">
        <v>200000</v>
      </c>
      <c r="Z8" s="87">
        <v>150000</v>
      </c>
      <c r="AA8" s="87"/>
      <c r="AG8" s="5"/>
      <c r="AI8" s="2"/>
      <c r="AJ8" s="2"/>
      <c r="AK8" s="2"/>
    </row>
    <row r="9" spans="1:39" ht="9" customHeight="1">
      <c r="A9" s="43"/>
      <c r="B9" s="46"/>
      <c r="C9" s="46"/>
      <c r="D9" s="151"/>
      <c r="E9" s="147"/>
      <c r="F9" s="148"/>
      <c r="G9" s="46"/>
      <c r="H9" s="205"/>
      <c r="I9" s="205"/>
      <c r="J9" s="205"/>
      <c r="K9" s="205"/>
      <c r="L9" s="205"/>
      <c r="M9" s="205"/>
      <c r="N9" s="205"/>
      <c r="O9" s="205"/>
      <c r="P9" s="43"/>
      <c r="R9" s="42"/>
      <c r="S9" s="6"/>
      <c r="V9" s="86"/>
      <c r="W9" s="1">
        <v>0</v>
      </c>
      <c r="AH9" s="5"/>
      <c r="AI9" s="2"/>
      <c r="AJ9" s="2"/>
      <c r="AK9" s="2"/>
    </row>
    <row r="10" spans="1:39" ht="13.5" customHeight="1" thickBot="1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4"/>
      <c r="N10" s="44"/>
      <c r="O10" s="210" t="s">
        <v>100</v>
      </c>
      <c r="P10" s="43"/>
      <c r="Q10" s="1"/>
      <c r="R10" s="3"/>
      <c r="S10" s="3"/>
      <c r="T10" s="3"/>
      <c r="U10" s="3"/>
      <c r="V10" s="189"/>
      <c r="W10" s="1">
        <v>0</v>
      </c>
      <c r="AE10" s="5"/>
      <c r="AF10" s="2"/>
      <c r="AG10" s="2"/>
      <c r="AH10" s="214" t="s">
        <v>181</v>
      </c>
      <c r="AI10" s="2"/>
      <c r="AJ10" s="2"/>
      <c r="AK10" s="2"/>
    </row>
    <row r="11" spans="1:39" ht="18" customHeight="1">
      <c r="A11" s="43"/>
      <c r="B11" s="318" t="s">
        <v>0</v>
      </c>
      <c r="C11" s="319"/>
      <c r="D11" s="322" t="s">
        <v>101</v>
      </c>
      <c r="E11" s="323"/>
      <c r="F11" s="326" t="s">
        <v>79</v>
      </c>
      <c r="G11" s="327"/>
      <c r="H11" s="327"/>
      <c r="I11" s="328"/>
      <c r="J11" s="329" t="s">
        <v>78</v>
      </c>
      <c r="K11" s="330"/>
      <c r="L11" s="330"/>
      <c r="M11" s="330"/>
      <c r="N11" s="331"/>
      <c r="O11" s="332" t="s">
        <v>2</v>
      </c>
      <c r="P11" s="333"/>
      <c r="Q11" s="294"/>
      <c r="R11" s="338" t="s">
        <v>67</v>
      </c>
      <c r="S11" s="339"/>
      <c r="T11" s="45" t="s">
        <v>68</v>
      </c>
      <c r="V11" s="191" t="s">
        <v>112</v>
      </c>
      <c r="W11" s="189"/>
      <c r="X11" s="189"/>
      <c r="AG11" s="5"/>
      <c r="AH11" s="214" t="s">
        <v>182</v>
      </c>
      <c r="AI11" s="2"/>
      <c r="AJ11" s="2"/>
      <c r="AK11" s="2"/>
    </row>
    <row r="12" spans="1:39" ht="18" customHeight="1">
      <c r="A12" s="43"/>
      <c r="B12" s="320"/>
      <c r="C12" s="321"/>
      <c r="D12" s="324"/>
      <c r="E12" s="325"/>
      <c r="F12" s="320" t="s">
        <v>1</v>
      </c>
      <c r="G12" s="340"/>
      <c r="H12" s="341" t="e">
        <f>VLOOKUP(D172,U264:Z267,6,FALSE)</f>
        <v>#N/A</v>
      </c>
      <c r="I12" s="343" t="e">
        <f>VLOOKUP(D172,U264:Z267,5,FALSE)</f>
        <v>#N/A</v>
      </c>
      <c r="J12" s="320" t="s">
        <v>1</v>
      </c>
      <c r="K12" s="340"/>
      <c r="L12" s="341" t="s">
        <v>93</v>
      </c>
      <c r="M12" s="341" t="s">
        <v>118</v>
      </c>
      <c r="N12" s="341" t="s">
        <v>93</v>
      </c>
      <c r="O12" s="334"/>
      <c r="P12" s="335"/>
      <c r="Q12" s="294"/>
      <c r="R12" s="345" t="s">
        <v>81</v>
      </c>
      <c r="S12" s="346" t="s">
        <v>69</v>
      </c>
      <c r="T12" s="356" t="s">
        <v>212</v>
      </c>
      <c r="V12" s="191" t="s">
        <v>9</v>
      </c>
      <c r="W12" s="191"/>
      <c r="X12" s="191"/>
      <c r="Y12" s="9"/>
      <c r="Z12" s="9"/>
      <c r="AA12" s="9"/>
      <c r="AB12" s="9"/>
      <c r="AC12" s="9"/>
      <c r="AD12" s="9"/>
      <c r="AE12" s="9"/>
      <c r="AF12" s="9"/>
      <c r="AG12" s="9"/>
      <c r="AH12" s="214" t="s">
        <v>183</v>
      </c>
      <c r="AI12" s="2"/>
      <c r="AJ12" s="2"/>
      <c r="AK12" s="2"/>
    </row>
    <row r="13" spans="1:39" ht="18" customHeight="1">
      <c r="A13" s="43"/>
      <c r="B13" s="359" t="s">
        <v>144</v>
      </c>
      <c r="C13" s="361" t="s">
        <v>4</v>
      </c>
      <c r="D13" s="363" t="s">
        <v>174</v>
      </c>
      <c r="E13" s="56" t="s">
        <v>5</v>
      </c>
      <c r="F13" s="363" t="s">
        <v>174</v>
      </c>
      <c r="G13" s="57" t="s">
        <v>5</v>
      </c>
      <c r="H13" s="342"/>
      <c r="I13" s="344"/>
      <c r="J13" s="363" t="s">
        <v>174</v>
      </c>
      <c r="K13" s="288" t="s">
        <v>5</v>
      </c>
      <c r="L13" s="342"/>
      <c r="M13" s="342"/>
      <c r="N13" s="342"/>
      <c r="O13" s="334"/>
      <c r="P13" s="335"/>
      <c r="Q13" s="294"/>
      <c r="R13" s="345"/>
      <c r="S13" s="346"/>
      <c r="T13" s="357"/>
      <c r="V13" s="192" t="s">
        <v>10</v>
      </c>
      <c r="W13" s="192" t="s">
        <v>11</v>
      </c>
      <c r="X13" s="192" t="s">
        <v>12</v>
      </c>
      <c r="Y13" s="9" t="s">
        <v>13</v>
      </c>
      <c r="Z13" s="9" t="s">
        <v>14</v>
      </c>
      <c r="AA13" s="9" t="s">
        <v>15</v>
      </c>
      <c r="AB13" s="9" t="s">
        <v>16</v>
      </c>
      <c r="AC13" s="9" t="s">
        <v>17</v>
      </c>
      <c r="AD13" s="9" t="s">
        <v>18</v>
      </c>
      <c r="AE13" s="9" t="s">
        <v>18</v>
      </c>
      <c r="AF13" s="9" t="s">
        <v>18</v>
      </c>
      <c r="AG13" s="9" t="s">
        <v>18</v>
      </c>
      <c r="AH13" s="214" t="s">
        <v>184</v>
      </c>
      <c r="AI13" s="2"/>
      <c r="AJ13" s="2"/>
      <c r="AK13" s="2"/>
    </row>
    <row r="14" spans="1:39" ht="18" customHeight="1" thickBot="1">
      <c r="A14" s="43"/>
      <c r="B14" s="360"/>
      <c r="C14" s="362"/>
      <c r="D14" s="364"/>
      <c r="E14" s="51" t="s">
        <v>128</v>
      </c>
      <c r="F14" s="364"/>
      <c r="G14" s="52" t="s">
        <v>129</v>
      </c>
      <c r="H14" s="53" t="s">
        <v>130</v>
      </c>
      <c r="I14" s="53" t="s">
        <v>131</v>
      </c>
      <c r="J14" s="364"/>
      <c r="K14" s="54" t="s">
        <v>121</v>
      </c>
      <c r="L14" s="55" t="s">
        <v>132</v>
      </c>
      <c r="M14" s="90" t="s">
        <v>133</v>
      </c>
      <c r="N14" s="90" t="s">
        <v>134</v>
      </c>
      <c r="O14" s="336"/>
      <c r="P14" s="337"/>
      <c r="Q14" s="294"/>
      <c r="R14" s="345" t="s">
        <v>82</v>
      </c>
      <c r="S14" s="346" t="s">
        <v>123</v>
      </c>
      <c r="T14" s="357"/>
      <c r="V14" s="192" t="s">
        <v>19</v>
      </c>
      <c r="W14" s="192" t="s">
        <v>20</v>
      </c>
      <c r="X14" s="192" t="s">
        <v>21</v>
      </c>
      <c r="Y14" s="9" t="s">
        <v>14</v>
      </c>
      <c r="Z14" s="9" t="s">
        <v>15</v>
      </c>
      <c r="AA14" s="9" t="s">
        <v>16</v>
      </c>
      <c r="AB14" s="9" t="s">
        <v>17</v>
      </c>
      <c r="AC14" s="9" t="s">
        <v>18</v>
      </c>
      <c r="AD14" s="9" t="s">
        <v>18</v>
      </c>
      <c r="AE14" s="9" t="s">
        <v>18</v>
      </c>
      <c r="AF14" s="9" t="s">
        <v>18</v>
      </c>
      <c r="AG14" s="9" t="s">
        <v>18</v>
      </c>
      <c r="AH14" s="2"/>
      <c r="AI14" s="2"/>
      <c r="AJ14" s="2"/>
      <c r="AK14" s="2"/>
    </row>
    <row r="15" spans="1:39" ht="17.399999999999999" customHeight="1">
      <c r="A15" s="43"/>
      <c r="B15" s="365" t="s">
        <v>6</v>
      </c>
      <c r="C15" s="113"/>
      <c r="D15" s="162"/>
      <c r="E15" s="165"/>
      <c r="F15" s="162"/>
      <c r="G15" s="165"/>
      <c r="H15" s="168"/>
      <c r="I15" s="168"/>
      <c r="J15" s="162"/>
      <c r="K15" s="248"/>
      <c r="L15" s="255">
        <f>L18-L16-L17</f>
        <v>0</v>
      </c>
      <c r="M15" s="347"/>
      <c r="N15" s="347"/>
      <c r="O15" s="350"/>
      <c r="P15" s="351"/>
      <c r="Q15" s="294"/>
      <c r="R15" s="345"/>
      <c r="S15" s="346"/>
      <c r="T15" s="357"/>
      <c r="V15" s="192" t="s">
        <v>22</v>
      </c>
      <c r="W15" s="192" t="s">
        <v>20</v>
      </c>
      <c r="X15" s="192" t="s">
        <v>23</v>
      </c>
      <c r="Y15" s="9" t="s">
        <v>21</v>
      </c>
      <c r="Z15" s="9" t="s">
        <v>16</v>
      </c>
      <c r="AA15" s="9" t="s">
        <v>17</v>
      </c>
      <c r="AB15" s="9" t="s">
        <v>18</v>
      </c>
      <c r="AC15" s="9" t="s">
        <v>18</v>
      </c>
      <c r="AD15" s="9" t="s">
        <v>18</v>
      </c>
      <c r="AE15" s="9" t="s">
        <v>18</v>
      </c>
      <c r="AF15" s="9" t="s">
        <v>18</v>
      </c>
      <c r="AG15" s="9" t="s">
        <v>18</v>
      </c>
      <c r="AH15" s="2"/>
      <c r="AI15" s="2"/>
      <c r="AJ15" s="2"/>
      <c r="AK15" s="2"/>
    </row>
    <row r="16" spans="1:39" ht="17.399999999999999" customHeight="1">
      <c r="A16" s="43"/>
      <c r="B16" s="366"/>
      <c r="C16" s="20"/>
      <c r="D16" s="163"/>
      <c r="E16" s="166"/>
      <c r="F16" s="163"/>
      <c r="G16" s="166"/>
      <c r="H16" s="169"/>
      <c r="I16" s="169"/>
      <c r="J16" s="172"/>
      <c r="K16" s="246"/>
      <c r="L16" s="256">
        <f>IF(C16="",0,ROUNDDOWN(L$18*K16/J$18,0))</f>
        <v>0</v>
      </c>
      <c r="M16" s="348"/>
      <c r="N16" s="348"/>
      <c r="O16" s="352"/>
      <c r="P16" s="353"/>
      <c r="Q16" s="294"/>
      <c r="R16" s="345" t="s">
        <v>83</v>
      </c>
      <c r="S16" s="346" t="s">
        <v>70</v>
      </c>
      <c r="T16" s="357"/>
      <c r="V16" s="192" t="s">
        <v>24</v>
      </c>
      <c r="W16" s="192" t="s">
        <v>20</v>
      </c>
      <c r="X16" s="192" t="s">
        <v>25</v>
      </c>
      <c r="Y16" s="9" t="s">
        <v>26</v>
      </c>
      <c r="Z16" s="9" t="s">
        <v>27</v>
      </c>
      <c r="AA16" s="9" t="s">
        <v>28</v>
      </c>
      <c r="AB16" s="9" t="s">
        <v>16</v>
      </c>
      <c r="AC16" s="9" t="s">
        <v>17</v>
      </c>
      <c r="AD16" s="9" t="s">
        <v>18</v>
      </c>
      <c r="AE16" s="9" t="s">
        <v>18</v>
      </c>
      <c r="AF16" s="9" t="s">
        <v>18</v>
      </c>
      <c r="AG16" s="9" t="s">
        <v>18</v>
      </c>
      <c r="AH16" s="2"/>
      <c r="AI16" s="2"/>
      <c r="AJ16" s="2"/>
      <c r="AK16" s="2"/>
    </row>
    <row r="17" spans="1:37" ht="17.399999999999999" customHeight="1">
      <c r="A17" s="43"/>
      <c r="B17" s="367"/>
      <c r="C17" s="21"/>
      <c r="D17" s="175"/>
      <c r="E17" s="173"/>
      <c r="F17" s="175"/>
      <c r="G17" s="173"/>
      <c r="H17" s="174"/>
      <c r="I17" s="174"/>
      <c r="J17" s="176"/>
      <c r="K17" s="247"/>
      <c r="L17" s="257">
        <f>IF(C17="",0,ROUNDDOWN(L$18*K17/J$18,0))</f>
        <v>0</v>
      </c>
      <c r="M17" s="349"/>
      <c r="N17" s="349"/>
      <c r="O17" s="354"/>
      <c r="P17" s="355"/>
      <c r="Q17" s="294"/>
      <c r="R17" s="345"/>
      <c r="S17" s="346"/>
      <c r="T17" s="357"/>
      <c r="V17" s="192" t="s">
        <v>29</v>
      </c>
      <c r="W17" s="192" t="s">
        <v>20</v>
      </c>
      <c r="X17" s="192" t="s">
        <v>30</v>
      </c>
      <c r="Y17" s="9" t="s">
        <v>31</v>
      </c>
      <c r="Z17" s="9" t="s">
        <v>26</v>
      </c>
      <c r="AA17" s="9" t="s">
        <v>32</v>
      </c>
      <c r="AB17" s="9" t="s">
        <v>14</v>
      </c>
      <c r="AC17" s="9" t="s">
        <v>16</v>
      </c>
      <c r="AD17" s="9" t="s">
        <v>15</v>
      </c>
      <c r="AE17" s="9" t="s">
        <v>17</v>
      </c>
      <c r="AF17" s="9" t="s">
        <v>18</v>
      </c>
      <c r="AG17" s="9" t="s">
        <v>18</v>
      </c>
      <c r="AH17" s="2"/>
      <c r="AI17" s="2"/>
      <c r="AJ17" s="2"/>
      <c r="AK17" s="2"/>
    </row>
    <row r="18" spans="1:37" ht="17.399999999999999" customHeight="1" thickBot="1">
      <c r="A18" s="43"/>
      <c r="B18" s="368" t="s">
        <v>7</v>
      </c>
      <c r="C18" s="369"/>
      <c r="D18" s="370">
        <f>SUM(E15:E17)</f>
        <v>0</v>
      </c>
      <c r="E18" s="371"/>
      <c r="F18" s="370">
        <f>SUM(G15:G17)</f>
        <v>0</v>
      </c>
      <c r="G18" s="371"/>
      <c r="H18" s="112">
        <f>SUM(H15:H17)</f>
        <v>0</v>
      </c>
      <c r="I18" s="112">
        <f>SUM(I15:I17)</f>
        <v>0</v>
      </c>
      <c r="J18" s="372">
        <f>SUM(K15:K17)</f>
        <v>0</v>
      </c>
      <c r="K18" s="373"/>
      <c r="L18" s="252">
        <f>ROUNDDOWN(J18*$V$7,0)</f>
        <v>0</v>
      </c>
      <c r="M18" s="235">
        <f>IF($M$41=0,0,ROUND($M$41*J18/$J$39,0))</f>
        <v>0</v>
      </c>
      <c r="N18" s="235">
        <f>IF($S$41="I",L18,M18)</f>
        <v>0</v>
      </c>
      <c r="O18" s="374"/>
      <c r="P18" s="375"/>
      <c r="Q18" s="294"/>
      <c r="R18" s="345" t="s">
        <v>84</v>
      </c>
      <c r="S18" s="346" t="s">
        <v>71</v>
      </c>
      <c r="T18" s="357"/>
      <c r="U18" s="2"/>
      <c r="V18" s="9" t="s">
        <v>33</v>
      </c>
      <c r="W18" s="9" t="s">
        <v>34</v>
      </c>
      <c r="X18" s="9" t="s">
        <v>13</v>
      </c>
      <c r="Y18" s="9" t="s">
        <v>35</v>
      </c>
      <c r="Z18" s="9" t="s">
        <v>36</v>
      </c>
      <c r="AA18" s="9" t="s">
        <v>28</v>
      </c>
      <c r="AB18" s="9" t="s">
        <v>16</v>
      </c>
      <c r="AC18" s="9" t="s">
        <v>37</v>
      </c>
      <c r="AD18" s="9" t="s">
        <v>14</v>
      </c>
      <c r="AE18" s="9" t="s">
        <v>17</v>
      </c>
      <c r="AF18" s="9" t="s">
        <v>18</v>
      </c>
      <c r="AG18" s="9" t="s">
        <v>18</v>
      </c>
      <c r="AH18" s="2"/>
      <c r="AI18" s="2"/>
      <c r="AJ18" s="2"/>
      <c r="AK18" s="2"/>
    </row>
    <row r="19" spans="1:37" ht="17.399999999999999" customHeight="1">
      <c r="A19" s="43"/>
      <c r="B19" s="365" t="s">
        <v>8</v>
      </c>
      <c r="C19" s="22"/>
      <c r="D19" s="162"/>
      <c r="E19" s="165"/>
      <c r="F19" s="162"/>
      <c r="G19" s="165"/>
      <c r="H19" s="168"/>
      <c r="I19" s="169"/>
      <c r="J19" s="162"/>
      <c r="K19" s="165"/>
      <c r="L19" s="255">
        <f>L30-SUM(L20:L29)</f>
        <v>0</v>
      </c>
      <c r="M19" s="347"/>
      <c r="N19" s="347"/>
      <c r="O19" s="350"/>
      <c r="P19" s="351"/>
      <c r="Q19" s="294"/>
      <c r="R19" s="345"/>
      <c r="S19" s="346"/>
      <c r="T19" s="357"/>
      <c r="V19" s="9" t="s">
        <v>38</v>
      </c>
      <c r="W19" s="9" t="s">
        <v>39</v>
      </c>
      <c r="X19" s="9" t="s">
        <v>35</v>
      </c>
      <c r="Y19" s="9" t="s">
        <v>36</v>
      </c>
      <c r="Z19" s="9" t="s">
        <v>28</v>
      </c>
      <c r="AA19" s="9" t="s">
        <v>40</v>
      </c>
      <c r="AB19" s="9" t="s">
        <v>16</v>
      </c>
      <c r="AC19" s="9" t="s">
        <v>14</v>
      </c>
      <c r="AD19" s="9" t="s">
        <v>17</v>
      </c>
      <c r="AE19" s="9" t="s">
        <v>18</v>
      </c>
      <c r="AF19" s="9" t="s">
        <v>18</v>
      </c>
      <c r="AG19" s="9" t="s">
        <v>18</v>
      </c>
      <c r="AH19" s="2"/>
      <c r="AI19" s="2"/>
      <c r="AJ19" s="2"/>
      <c r="AK19" s="2"/>
    </row>
    <row r="20" spans="1:37" ht="17.399999999999999" customHeight="1">
      <c r="A20" s="43"/>
      <c r="B20" s="366"/>
      <c r="C20" s="23"/>
      <c r="D20" s="163"/>
      <c r="E20" s="166"/>
      <c r="F20" s="163"/>
      <c r="G20" s="166"/>
      <c r="H20" s="169"/>
      <c r="I20" s="169"/>
      <c r="J20" s="163"/>
      <c r="K20" s="166"/>
      <c r="L20" s="256">
        <f t="shared" ref="L20:L29" si="0">IF(C20="",0,ROUNDDOWN(L$30*K20/J$30,0))</f>
        <v>0</v>
      </c>
      <c r="M20" s="348"/>
      <c r="N20" s="348"/>
      <c r="O20" s="352"/>
      <c r="P20" s="353"/>
      <c r="Q20" s="294"/>
      <c r="R20" s="345" t="s">
        <v>85</v>
      </c>
      <c r="S20" s="346" t="s">
        <v>72</v>
      </c>
      <c r="T20" s="357"/>
      <c r="V20" s="9" t="s">
        <v>41</v>
      </c>
      <c r="W20" s="9" t="s">
        <v>39</v>
      </c>
      <c r="X20" s="9" t="s">
        <v>35</v>
      </c>
      <c r="Y20" s="9" t="s">
        <v>36</v>
      </c>
      <c r="Z20" s="9" t="s">
        <v>28</v>
      </c>
      <c r="AA20" s="9" t="s">
        <v>16</v>
      </c>
      <c r="AB20" s="9" t="s">
        <v>14</v>
      </c>
      <c r="AC20" s="9" t="s">
        <v>17</v>
      </c>
      <c r="AD20" s="9" t="s">
        <v>18</v>
      </c>
      <c r="AE20" s="9" t="s">
        <v>18</v>
      </c>
      <c r="AF20" s="9" t="s">
        <v>18</v>
      </c>
      <c r="AG20" s="9" t="s">
        <v>18</v>
      </c>
      <c r="AH20" s="2"/>
      <c r="AI20" s="2"/>
      <c r="AJ20" s="2"/>
      <c r="AK20" s="2"/>
    </row>
    <row r="21" spans="1:37" ht="17.399999999999999" customHeight="1">
      <c r="A21" s="43"/>
      <c r="B21" s="366"/>
      <c r="C21" s="23"/>
      <c r="D21" s="163"/>
      <c r="E21" s="166"/>
      <c r="F21" s="163"/>
      <c r="G21" s="166"/>
      <c r="H21" s="169"/>
      <c r="I21" s="169"/>
      <c r="J21" s="163"/>
      <c r="K21" s="166"/>
      <c r="L21" s="256">
        <f>IF(C21="",0,ROUNDDOWN(L$30*K21/J$30,0))</f>
        <v>0</v>
      </c>
      <c r="M21" s="348"/>
      <c r="N21" s="348"/>
      <c r="O21" s="352"/>
      <c r="P21" s="353"/>
      <c r="Q21" s="294"/>
      <c r="R21" s="345"/>
      <c r="S21" s="346"/>
      <c r="T21" s="357"/>
      <c r="V21" s="9" t="s">
        <v>42</v>
      </c>
      <c r="W21" s="9" t="s">
        <v>30</v>
      </c>
      <c r="X21" s="9" t="s">
        <v>31</v>
      </c>
      <c r="Y21" s="9" t="s">
        <v>36</v>
      </c>
      <c r="Z21" s="9" t="s">
        <v>35</v>
      </c>
      <c r="AA21" s="9" t="s">
        <v>43</v>
      </c>
      <c r="AB21" s="9" t="s">
        <v>20</v>
      </c>
      <c r="AC21" s="9" t="s">
        <v>28</v>
      </c>
      <c r="AD21" s="9" t="s">
        <v>16</v>
      </c>
      <c r="AE21" s="9" t="s">
        <v>14</v>
      </c>
      <c r="AF21" s="9" t="s">
        <v>17</v>
      </c>
      <c r="AG21" s="9" t="s">
        <v>18</v>
      </c>
      <c r="AH21" s="2"/>
      <c r="AI21" s="2"/>
      <c r="AJ21" s="2"/>
      <c r="AK21" s="2"/>
    </row>
    <row r="22" spans="1:37" ht="17.399999999999999" customHeight="1">
      <c r="A22" s="43"/>
      <c r="B22" s="366"/>
      <c r="C22" s="23"/>
      <c r="D22" s="163"/>
      <c r="E22" s="166"/>
      <c r="F22" s="163"/>
      <c r="G22" s="166"/>
      <c r="H22" s="169"/>
      <c r="I22" s="169"/>
      <c r="J22" s="163"/>
      <c r="K22" s="166"/>
      <c r="L22" s="256">
        <f t="shared" si="0"/>
        <v>0</v>
      </c>
      <c r="M22" s="348"/>
      <c r="N22" s="348"/>
      <c r="O22" s="352"/>
      <c r="P22" s="353"/>
      <c r="Q22" s="294"/>
      <c r="R22" s="345" t="s">
        <v>86</v>
      </c>
      <c r="S22" s="346" t="s">
        <v>73</v>
      </c>
      <c r="T22" s="357"/>
      <c r="V22" s="9" t="s">
        <v>44</v>
      </c>
      <c r="W22" s="9" t="s">
        <v>45</v>
      </c>
      <c r="X22" s="9" t="s">
        <v>46</v>
      </c>
      <c r="Y22" s="9" t="s">
        <v>47</v>
      </c>
      <c r="Z22" s="9" t="s">
        <v>48</v>
      </c>
      <c r="AA22" s="9" t="s">
        <v>49</v>
      </c>
      <c r="AB22" s="9" t="s">
        <v>28</v>
      </c>
      <c r="AC22" s="9" t="s">
        <v>16</v>
      </c>
      <c r="AD22" s="9" t="s">
        <v>14</v>
      </c>
      <c r="AE22" s="9" t="s">
        <v>17</v>
      </c>
      <c r="AF22" s="9" t="s">
        <v>18</v>
      </c>
      <c r="AG22" s="9" t="s">
        <v>18</v>
      </c>
      <c r="AH22" s="2"/>
      <c r="AI22" s="2"/>
      <c r="AJ22" s="2"/>
      <c r="AK22" s="2"/>
    </row>
    <row r="23" spans="1:37" ht="17.399999999999999" customHeight="1">
      <c r="A23" s="43"/>
      <c r="B23" s="366"/>
      <c r="C23" s="23"/>
      <c r="D23" s="163"/>
      <c r="E23" s="166"/>
      <c r="F23" s="163"/>
      <c r="G23" s="166"/>
      <c r="H23" s="169"/>
      <c r="I23" s="169"/>
      <c r="J23" s="163"/>
      <c r="K23" s="166"/>
      <c r="L23" s="256">
        <f t="shared" si="0"/>
        <v>0</v>
      </c>
      <c r="M23" s="348"/>
      <c r="N23" s="348"/>
      <c r="O23" s="352"/>
      <c r="P23" s="353"/>
      <c r="Q23" s="294"/>
      <c r="R23" s="345"/>
      <c r="S23" s="346"/>
      <c r="T23" s="357"/>
      <c r="V23" s="9" t="s">
        <v>98</v>
      </c>
      <c r="W23" s="9" t="s">
        <v>98</v>
      </c>
      <c r="X23" s="9" t="s">
        <v>105</v>
      </c>
      <c r="Y23" s="9"/>
      <c r="Z23" s="9"/>
      <c r="AA23" s="9"/>
      <c r="AB23" s="9"/>
      <c r="AC23" s="9"/>
      <c r="AD23" s="9"/>
      <c r="AE23" s="9"/>
      <c r="AF23" s="9"/>
      <c r="AG23" s="9"/>
      <c r="AH23" s="2"/>
      <c r="AI23" s="2"/>
      <c r="AJ23" s="2"/>
      <c r="AK23" s="2"/>
    </row>
    <row r="24" spans="1:37" ht="17.399999999999999" customHeight="1">
      <c r="A24" s="43"/>
      <c r="B24" s="366"/>
      <c r="C24" s="23"/>
      <c r="D24" s="163"/>
      <c r="E24" s="166"/>
      <c r="F24" s="163"/>
      <c r="G24" s="166"/>
      <c r="H24" s="169"/>
      <c r="I24" s="169"/>
      <c r="J24" s="163"/>
      <c r="K24" s="246"/>
      <c r="L24" s="256">
        <f t="shared" si="0"/>
        <v>0</v>
      </c>
      <c r="M24" s="348"/>
      <c r="N24" s="348"/>
      <c r="O24" s="352"/>
      <c r="P24" s="353"/>
      <c r="Q24" s="294"/>
      <c r="R24" s="345" t="s">
        <v>87</v>
      </c>
      <c r="S24" s="346" t="s">
        <v>74</v>
      </c>
      <c r="T24" s="357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2"/>
      <c r="AI24" s="2"/>
      <c r="AJ24" s="2"/>
      <c r="AK24" s="2"/>
    </row>
    <row r="25" spans="1:37" ht="17.399999999999999" customHeight="1">
      <c r="A25" s="43"/>
      <c r="B25" s="366"/>
      <c r="C25" s="23"/>
      <c r="D25" s="163"/>
      <c r="E25" s="166"/>
      <c r="F25" s="163"/>
      <c r="G25" s="166"/>
      <c r="H25" s="169"/>
      <c r="I25" s="169"/>
      <c r="J25" s="163"/>
      <c r="K25" s="246"/>
      <c r="L25" s="256">
        <f t="shared" si="0"/>
        <v>0</v>
      </c>
      <c r="M25" s="348"/>
      <c r="N25" s="348"/>
      <c r="O25" s="352"/>
      <c r="P25" s="353"/>
      <c r="Q25" s="294"/>
      <c r="R25" s="345"/>
      <c r="S25" s="346"/>
      <c r="T25" s="357"/>
      <c r="V25" s="10" t="s">
        <v>51</v>
      </c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2"/>
      <c r="AI25" s="2"/>
      <c r="AJ25" s="2"/>
      <c r="AK25" s="2"/>
    </row>
    <row r="26" spans="1:37" ht="17.399999999999999" customHeight="1">
      <c r="A26" s="43"/>
      <c r="B26" s="366"/>
      <c r="C26" s="23"/>
      <c r="D26" s="163"/>
      <c r="E26" s="166"/>
      <c r="F26" s="163"/>
      <c r="G26" s="166"/>
      <c r="H26" s="169"/>
      <c r="I26" s="169"/>
      <c r="J26" s="163"/>
      <c r="K26" s="246"/>
      <c r="L26" s="256">
        <f t="shared" si="0"/>
        <v>0</v>
      </c>
      <c r="M26" s="348"/>
      <c r="N26" s="348"/>
      <c r="O26" s="352"/>
      <c r="P26" s="353"/>
      <c r="Q26" s="294"/>
      <c r="R26" s="345" t="s">
        <v>88</v>
      </c>
      <c r="S26" s="346" t="s">
        <v>75</v>
      </c>
      <c r="T26" s="357"/>
      <c r="V26" s="9" t="s">
        <v>10</v>
      </c>
      <c r="W26" s="9" t="s">
        <v>52</v>
      </c>
      <c r="X26" s="9" t="s">
        <v>53</v>
      </c>
      <c r="Y26" s="9" t="s">
        <v>54</v>
      </c>
      <c r="Z26" s="9" t="s">
        <v>55</v>
      </c>
      <c r="AA26" s="9" t="s">
        <v>56</v>
      </c>
      <c r="AB26" s="9" t="s">
        <v>57</v>
      </c>
      <c r="AC26" s="9" t="s">
        <v>58</v>
      </c>
      <c r="AD26" s="9"/>
      <c r="AE26" s="9"/>
      <c r="AF26" s="9"/>
      <c r="AG26" s="9"/>
      <c r="AH26" s="2"/>
      <c r="AI26" s="2"/>
      <c r="AJ26" s="2"/>
      <c r="AK26" s="2"/>
    </row>
    <row r="27" spans="1:37" ht="17.399999999999999" customHeight="1">
      <c r="A27" s="43"/>
      <c r="B27" s="366"/>
      <c r="C27" s="23"/>
      <c r="D27" s="163"/>
      <c r="E27" s="166"/>
      <c r="F27" s="163"/>
      <c r="G27" s="166"/>
      <c r="H27" s="169"/>
      <c r="I27" s="169"/>
      <c r="J27" s="163"/>
      <c r="K27" s="246"/>
      <c r="L27" s="256">
        <f t="shared" si="0"/>
        <v>0</v>
      </c>
      <c r="M27" s="348"/>
      <c r="N27" s="348"/>
      <c r="O27" s="352"/>
      <c r="P27" s="353"/>
      <c r="Q27" s="294"/>
      <c r="R27" s="345"/>
      <c r="S27" s="346"/>
      <c r="T27" s="357"/>
      <c r="V27" s="9" t="s">
        <v>19</v>
      </c>
      <c r="W27" s="9" t="s">
        <v>52</v>
      </c>
      <c r="X27" s="9" t="s">
        <v>53</v>
      </c>
      <c r="Y27" s="9" t="s">
        <v>54</v>
      </c>
      <c r="Z27" s="9" t="s">
        <v>55</v>
      </c>
      <c r="AA27" s="9" t="s">
        <v>56</v>
      </c>
      <c r="AB27" s="9" t="s">
        <v>57</v>
      </c>
      <c r="AC27" s="9" t="s">
        <v>58</v>
      </c>
      <c r="AD27" s="9"/>
      <c r="AE27" s="9"/>
      <c r="AF27" s="9"/>
      <c r="AG27" s="9"/>
      <c r="AH27" s="2"/>
      <c r="AI27" s="2"/>
      <c r="AJ27" s="2"/>
      <c r="AK27" s="2"/>
    </row>
    <row r="28" spans="1:37" ht="17.399999999999999" customHeight="1">
      <c r="A28" s="43"/>
      <c r="B28" s="366"/>
      <c r="C28" s="23"/>
      <c r="D28" s="163"/>
      <c r="E28" s="166"/>
      <c r="F28" s="163"/>
      <c r="G28" s="166"/>
      <c r="H28" s="169"/>
      <c r="I28" s="169"/>
      <c r="J28" s="163"/>
      <c r="K28" s="246"/>
      <c r="L28" s="256">
        <f t="shared" si="0"/>
        <v>0</v>
      </c>
      <c r="M28" s="348"/>
      <c r="N28" s="348"/>
      <c r="O28" s="352"/>
      <c r="P28" s="353"/>
      <c r="Q28" s="294"/>
      <c r="R28" s="345" t="s">
        <v>89</v>
      </c>
      <c r="S28" s="346" t="s">
        <v>76</v>
      </c>
      <c r="T28" s="357"/>
      <c r="V28" s="9" t="s">
        <v>22</v>
      </c>
      <c r="W28" s="9" t="s">
        <v>59</v>
      </c>
      <c r="X28" s="9" t="s">
        <v>60</v>
      </c>
      <c r="Y28" s="9" t="s">
        <v>61</v>
      </c>
      <c r="Z28" s="9" t="s">
        <v>55</v>
      </c>
      <c r="AA28" s="9" t="s">
        <v>57</v>
      </c>
      <c r="AB28" s="9" t="s">
        <v>58</v>
      </c>
      <c r="AC28" s="9" t="s">
        <v>58</v>
      </c>
      <c r="AD28" s="9"/>
      <c r="AE28" s="9"/>
      <c r="AF28" s="9"/>
      <c r="AG28" s="9"/>
      <c r="AH28" s="2"/>
      <c r="AI28" s="2"/>
      <c r="AJ28" s="2"/>
      <c r="AK28" s="2"/>
    </row>
    <row r="29" spans="1:37" ht="17.399999999999999" customHeight="1">
      <c r="A29" s="43"/>
      <c r="B29" s="366"/>
      <c r="C29" s="24"/>
      <c r="D29" s="164"/>
      <c r="E29" s="167"/>
      <c r="F29" s="164"/>
      <c r="G29" s="167"/>
      <c r="H29" s="170"/>
      <c r="I29" s="170"/>
      <c r="J29" s="164"/>
      <c r="K29" s="251"/>
      <c r="L29" s="256">
        <f t="shared" si="0"/>
        <v>0</v>
      </c>
      <c r="M29" s="348"/>
      <c r="N29" s="348"/>
      <c r="O29" s="376"/>
      <c r="P29" s="377"/>
      <c r="Q29" s="294"/>
      <c r="R29" s="345"/>
      <c r="S29" s="346"/>
      <c r="T29" s="357"/>
      <c r="V29" s="9" t="s">
        <v>24</v>
      </c>
      <c r="W29" s="9" t="s">
        <v>52</v>
      </c>
      <c r="X29" s="9" t="s">
        <v>53</v>
      </c>
      <c r="Y29" s="9" t="s">
        <v>54</v>
      </c>
      <c r="Z29" s="9" t="s">
        <v>55</v>
      </c>
      <c r="AA29" s="9" t="s">
        <v>56</v>
      </c>
      <c r="AB29" s="9" t="s">
        <v>57</v>
      </c>
      <c r="AC29" s="9" t="s">
        <v>58</v>
      </c>
      <c r="AD29" s="9"/>
      <c r="AE29" s="9"/>
      <c r="AF29" s="9"/>
      <c r="AG29" s="9"/>
      <c r="AH29" s="2"/>
      <c r="AI29" s="2"/>
      <c r="AJ29" s="2"/>
      <c r="AK29" s="2"/>
    </row>
    <row r="30" spans="1:37" ht="17.399999999999999" customHeight="1" thickBot="1">
      <c r="A30" s="43"/>
      <c r="B30" s="383" t="s">
        <v>7</v>
      </c>
      <c r="C30" s="384"/>
      <c r="D30" s="385">
        <f>SUM(E19:E29)</f>
        <v>0</v>
      </c>
      <c r="E30" s="386"/>
      <c r="F30" s="385">
        <f>SUM(G19:G29)</f>
        <v>0</v>
      </c>
      <c r="G30" s="386"/>
      <c r="H30" s="177">
        <f>SUM(H19:H29)</f>
        <v>0</v>
      </c>
      <c r="I30" s="177">
        <f>SUM(I19:I29)</f>
        <v>0</v>
      </c>
      <c r="J30" s="387">
        <f>SUM(K19:K29)</f>
        <v>0</v>
      </c>
      <c r="K30" s="388"/>
      <c r="L30" s="252">
        <f>ROUNDDOWN(J30*$V$7,0)</f>
        <v>0</v>
      </c>
      <c r="M30" s="130">
        <f>IF($M$41=0,0,M41-M18-M38)</f>
        <v>0</v>
      </c>
      <c r="N30" s="289">
        <f>IF($S$41="I",L30,M30)</f>
        <v>0</v>
      </c>
      <c r="O30" s="389"/>
      <c r="P30" s="390"/>
      <c r="Q30" s="294"/>
      <c r="R30" s="345" t="s">
        <v>90</v>
      </c>
      <c r="S30" s="346" t="s">
        <v>92</v>
      </c>
      <c r="T30" s="357"/>
      <c r="V30" s="9" t="s">
        <v>29</v>
      </c>
      <c r="W30" s="9" t="s">
        <v>52</v>
      </c>
      <c r="X30" s="9" t="s">
        <v>53</v>
      </c>
      <c r="Y30" s="9" t="s">
        <v>54</v>
      </c>
      <c r="Z30" s="9" t="s">
        <v>55</v>
      </c>
      <c r="AA30" s="9" t="s">
        <v>56</v>
      </c>
      <c r="AB30" s="9" t="s">
        <v>57</v>
      </c>
      <c r="AC30" s="9" t="s">
        <v>58</v>
      </c>
      <c r="AD30" s="9"/>
      <c r="AE30" s="9"/>
      <c r="AF30" s="9"/>
      <c r="AG30" s="9"/>
      <c r="AH30" s="2"/>
      <c r="AI30" s="2"/>
      <c r="AJ30" s="2"/>
      <c r="AK30" s="2"/>
    </row>
    <row r="31" spans="1:37" ht="17.399999999999999" customHeight="1" thickBot="1">
      <c r="A31" s="43"/>
      <c r="B31" s="365" t="s">
        <v>50</v>
      </c>
      <c r="C31" s="25"/>
      <c r="D31" s="162"/>
      <c r="E31" s="165"/>
      <c r="F31" s="162"/>
      <c r="G31" s="165"/>
      <c r="H31" s="168"/>
      <c r="I31" s="168"/>
      <c r="J31" s="162"/>
      <c r="K31" s="165"/>
      <c r="L31" s="255">
        <f>L38-SUM(L32:L37)</f>
        <v>0</v>
      </c>
      <c r="M31" s="347"/>
      <c r="N31" s="347"/>
      <c r="O31" s="350"/>
      <c r="P31" s="351"/>
      <c r="Q31" s="294"/>
      <c r="R31" s="391"/>
      <c r="S31" s="380"/>
      <c r="T31" s="358"/>
      <c r="V31" s="9" t="s">
        <v>33</v>
      </c>
      <c r="W31" s="9" t="s">
        <v>52</v>
      </c>
      <c r="X31" s="9" t="s">
        <v>53</v>
      </c>
      <c r="Y31" s="9" t="s">
        <v>54</v>
      </c>
      <c r="Z31" s="9" t="s">
        <v>62</v>
      </c>
      <c r="AA31" s="9" t="s">
        <v>55</v>
      </c>
      <c r="AB31" s="9" t="s">
        <v>56</v>
      </c>
      <c r="AC31" s="9" t="s">
        <v>57</v>
      </c>
      <c r="AD31" s="9"/>
      <c r="AE31" s="9"/>
      <c r="AF31" s="9"/>
      <c r="AG31" s="9"/>
      <c r="AH31" s="2"/>
      <c r="AI31" s="2"/>
      <c r="AJ31" s="2"/>
      <c r="AK31" s="2"/>
    </row>
    <row r="32" spans="1:37" ht="17.399999999999999" customHeight="1" thickTop="1">
      <c r="A32" s="43"/>
      <c r="B32" s="366"/>
      <c r="C32" s="26"/>
      <c r="D32" s="163"/>
      <c r="E32" s="166"/>
      <c r="F32" s="163"/>
      <c r="G32" s="166"/>
      <c r="H32" s="169"/>
      <c r="I32" s="169"/>
      <c r="J32" s="163"/>
      <c r="K32" s="166"/>
      <c r="L32" s="256">
        <f t="shared" ref="L32:L37" si="1">IF(C32="",0,ROUNDDOWN(L$38*K32/J$38,0))</f>
        <v>0</v>
      </c>
      <c r="M32" s="348"/>
      <c r="N32" s="348"/>
      <c r="O32" s="352"/>
      <c r="P32" s="353"/>
      <c r="Q32" s="294"/>
      <c r="R32" s="381" t="s">
        <v>91</v>
      </c>
      <c r="S32" s="382" t="s">
        <v>77</v>
      </c>
      <c r="T32" s="378" t="s">
        <v>213</v>
      </c>
      <c r="V32" s="9" t="s">
        <v>38</v>
      </c>
      <c r="W32" s="9" t="s">
        <v>52</v>
      </c>
      <c r="X32" s="9" t="s">
        <v>53</v>
      </c>
      <c r="Y32" s="9" t="s">
        <v>54</v>
      </c>
      <c r="Z32" s="9" t="s">
        <v>62</v>
      </c>
      <c r="AA32" s="9" t="s">
        <v>55</v>
      </c>
      <c r="AB32" s="9" t="s">
        <v>56</v>
      </c>
      <c r="AC32" s="9" t="s">
        <v>57</v>
      </c>
      <c r="AD32" s="9"/>
      <c r="AE32" s="9"/>
      <c r="AF32" s="9"/>
      <c r="AG32" s="9"/>
      <c r="AH32" s="2"/>
      <c r="AI32" s="2"/>
      <c r="AJ32" s="2"/>
      <c r="AK32" s="2"/>
    </row>
    <row r="33" spans="1:37" ht="17.399999999999999" customHeight="1">
      <c r="A33" s="43"/>
      <c r="B33" s="366"/>
      <c r="C33" s="26"/>
      <c r="D33" s="163"/>
      <c r="E33" s="166"/>
      <c r="F33" s="163"/>
      <c r="G33" s="166"/>
      <c r="H33" s="169"/>
      <c r="I33" s="169"/>
      <c r="J33" s="172"/>
      <c r="K33" s="246"/>
      <c r="L33" s="256">
        <f t="shared" si="1"/>
        <v>0</v>
      </c>
      <c r="M33" s="348"/>
      <c r="N33" s="348"/>
      <c r="O33" s="352"/>
      <c r="P33" s="353"/>
      <c r="Q33" s="294"/>
      <c r="R33" s="345"/>
      <c r="S33" s="346"/>
      <c r="T33" s="379"/>
      <c r="V33" s="9" t="s">
        <v>41</v>
      </c>
      <c r="W33" s="9" t="s">
        <v>52</v>
      </c>
      <c r="X33" s="9" t="s">
        <v>53</v>
      </c>
      <c r="Y33" s="9" t="s">
        <v>54</v>
      </c>
      <c r="Z33" s="9" t="s">
        <v>62</v>
      </c>
      <c r="AA33" s="9" t="s">
        <v>55</v>
      </c>
      <c r="AB33" s="9" t="s">
        <v>56</v>
      </c>
      <c r="AC33" s="9" t="s">
        <v>57</v>
      </c>
      <c r="AD33" s="9"/>
      <c r="AE33" s="9"/>
      <c r="AF33" s="9"/>
      <c r="AG33" s="9"/>
      <c r="AH33" s="2"/>
      <c r="AI33" s="2"/>
      <c r="AJ33" s="2"/>
      <c r="AK33" s="2"/>
    </row>
    <row r="34" spans="1:37" ht="17.399999999999999" customHeight="1">
      <c r="A34" s="43"/>
      <c r="B34" s="366"/>
      <c r="C34" s="26"/>
      <c r="D34" s="163"/>
      <c r="E34" s="166"/>
      <c r="F34" s="163"/>
      <c r="G34" s="166"/>
      <c r="H34" s="169"/>
      <c r="I34" s="169"/>
      <c r="J34" s="163"/>
      <c r="K34" s="246"/>
      <c r="L34" s="256">
        <f t="shared" si="1"/>
        <v>0</v>
      </c>
      <c r="M34" s="348"/>
      <c r="N34" s="348"/>
      <c r="O34" s="352"/>
      <c r="P34" s="353"/>
      <c r="Q34" s="294"/>
      <c r="U34" s="10"/>
      <c r="V34" s="9" t="s">
        <v>42</v>
      </c>
      <c r="W34" s="9" t="s">
        <v>52</v>
      </c>
      <c r="X34" s="9" t="s">
        <v>53</v>
      </c>
      <c r="Y34" s="9" t="s">
        <v>54</v>
      </c>
      <c r="Z34" s="9" t="s">
        <v>62</v>
      </c>
      <c r="AA34" s="9" t="s">
        <v>55</v>
      </c>
      <c r="AB34" s="9" t="s">
        <v>56</v>
      </c>
      <c r="AC34" s="9" t="s">
        <v>57</v>
      </c>
      <c r="AD34" s="9"/>
      <c r="AE34" s="9"/>
      <c r="AF34" s="9"/>
      <c r="AG34" s="9"/>
      <c r="AH34" s="2"/>
      <c r="AI34" s="2"/>
      <c r="AJ34" s="2"/>
      <c r="AK34" s="2"/>
    </row>
    <row r="35" spans="1:37" ht="17.399999999999999" customHeight="1">
      <c r="A35" s="43"/>
      <c r="B35" s="366"/>
      <c r="C35" s="26"/>
      <c r="D35" s="163"/>
      <c r="E35" s="166"/>
      <c r="F35" s="163"/>
      <c r="G35" s="166"/>
      <c r="H35" s="169"/>
      <c r="I35" s="169"/>
      <c r="J35" s="163"/>
      <c r="K35" s="246"/>
      <c r="L35" s="256">
        <f t="shared" si="1"/>
        <v>0</v>
      </c>
      <c r="M35" s="348"/>
      <c r="N35" s="348"/>
      <c r="O35" s="352"/>
      <c r="P35" s="353"/>
      <c r="Q35" s="294"/>
      <c r="V35" s="9" t="s">
        <v>44</v>
      </c>
      <c r="W35" s="9" t="s">
        <v>52</v>
      </c>
      <c r="X35" s="9" t="s">
        <v>53</v>
      </c>
      <c r="Y35" s="9" t="s">
        <v>54</v>
      </c>
      <c r="Z35" s="9" t="s">
        <v>62</v>
      </c>
      <c r="AA35" s="9" t="s">
        <v>55</v>
      </c>
      <c r="AB35" s="9" t="s">
        <v>56</v>
      </c>
      <c r="AC35" s="9" t="s">
        <v>57</v>
      </c>
      <c r="AD35" s="9"/>
      <c r="AE35" s="9"/>
      <c r="AF35" s="9"/>
      <c r="AG35" s="9"/>
      <c r="AH35" s="2"/>
      <c r="AI35" s="2"/>
      <c r="AJ35" s="2"/>
      <c r="AK35" s="2"/>
    </row>
    <row r="36" spans="1:37" ht="17.399999999999999" customHeight="1">
      <c r="A36" s="43"/>
      <c r="B36" s="366"/>
      <c r="C36" s="26"/>
      <c r="D36" s="163"/>
      <c r="E36" s="166"/>
      <c r="F36" s="163"/>
      <c r="G36" s="166"/>
      <c r="H36" s="169"/>
      <c r="I36" s="169"/>
      <c r="J36" s="163"/>
      <c r="K36" s="246"/>
      <c r="L36" s="256">
        <f t="shared" si="1"/>
        <v>0</v>
      </c>
      <c r="M36" s="348"/>
      <c r="N36" s="348"/>
      <c r="O36" s="352"/>
      <c r="P36" s="353"/>
      <c r="Q36" s="294"/>
      <c r="V36" s="9" t="s">
        <v>98</v>
      </c>
      <c r="W36" s="9" t="s">
        <v>52</v>
      </c>
      <c r="X36" s="9" t="s">
        <v>53</v>
      </c>
      <c r="Y36" s="9" t="s">
        <v>54</v>
      </c>
      <c r="Z36" s="9" t="s">
        <v>55</v>
      </c>
      <c r="AA36" s="9" t="s">
        <v>56</v>
      </c>
      <c r="AB36" s="9" t="s">
        <v>57</v>
      </c>
      <c r="AC36" s="9" t="s">
        <v>58</v>
      </c>
      <c r="AH36" s="2"/>
      <c r="AI36" s="2"/>
      <c r="AJ36" s="2"/>
      <c r="AK36" s="2"/>
    </row>
    <row r="37" spans="1:37" ht="17.399999999999999" customHeight="1">
      <c r="A37" s="43"/>
      <c r="B37" s="367"/>
      <c r="C37" s="27"/>
      <c r="D37" s="175"/>
      <c r="E37" s="173"/>
      <c r="F37" s="175"/>
      <c r="G37" s="173"/>
      <c r="H37" s="174"/>
      <c r="I37" s="174"/>
      <c r="J37" s="175"/>
      <c r="K37" s="247"/>
      <c r="L37" s="257">
        <f t="shared" si="1"/>
        <v>0</v>
      </c>
      <c r="M37" s="349"/>
      <c r="N37" s="349"/>
      <c r="O37" s="354"/>
      <c r="P37" s="355"/>
      <c r="Q37" s="294"/>
      <c r="AH37" s="2"/>
      <c r="AI37" s="2"/>
      <c r="AJ37" s="2"/>
      <c r="AK37" s="2"/>
    </row>
    <row r="38" spans="1:37" ht="17.399999999999999" customHeight="1" thickBot="1">
      <c r="A38" s="43"/>
      <c r="B38" s="368" t="s">
        <v>7</v>
      </c>
      <c r="C38" s="396"/>
      <c r="D38" s="370">
        <f>SUM(E31:E37)</f>
        <v>0</v>
      </c>
      <c r="E38" s="371"/>
      <c r="F38" s="370">
        <f>SUM(G31:G37)</f>
        <v>0</v>
      </c>
      <c r="G38" s="371"/>
      <c r="H38" s="119">
        <f>SUM(H31:H37)</f>
        <v>0</v>
      </c>
      <c r="I38" s="119">
        <f>SUM(I31:I37)</f>
        <v>0</v>
      </c>
      <c r="J38" s="397">
        <f>SUM(K31:K37)</f>
        <v>0</v>
      </c>
      <c r="K38" s="398"/>
      <c r="L38" s="252">
        <f>ROUNDDOWN(J38*$V$7,0)</f>
        <v>0</v>
      </c>
      <c r="M38" s="235">
        <f>IF($M$41=0,0,ROUND($M$41*J38/$J$41,0))</f>
        <v>0</v>
      </c>
      <c r="N38" s="300">
        <f>IF($S$41="I",L38,M38)</f>
        <v>0</v>
      </c>
      <c r="O38" s="399"/>
      <c r="P38" s="400"/>
      <c r="Q38" s="294"/>
      <c r="AH38" s="2"/>
      <c r="AI38" s="2"/>
      <c r="AJ38" s="2"/>
      <c r="AK38" s="2"/>
    </row>
    <row r="39" spans="1:37" ht="17.399999999999999" customHeight="1">
      <c r="A39" s="43"/>
      <c r="B39" s="401" t="s">
        <v>63</v>
      </c>
      <c r="C39" s="402"/>
      <c r="D39" s="403">
        <f>D18+D30+D38</f>
        <v>0</v>
      </c>
      <c r="E39" s="404"/>
      <c r="F39" s="403">
        <f>F18+F30+F38</f>
        <v>0</v>
      </c>
      <c r="G39" s="405"/>
      <c r="H39" s="178">
        <f>H18+H30+H38</f>
        <v>0</v>
      </c>
      <c r="I39" s="178">
        <f>I18+I30+I38</f>
        <v>0</v>
      </c>
      <c r="J39" s="406">
        <f>J18+J30+J38</f>
        <v>0</v>
      </c>
      <c r="K39" s="407"/>
      <c r="L39" s="253">
        <f>L18+L30+L38</f>
        <v>0</v>
      </c>
      <c r="M39" s="178">
        <f>M18+M30+M38</f>
        <v>0</v>
      </c>
      <c r="N39" s="303">
        <f>N18+N30+N38</f>
        <v>0</v>
      </c>
      <c r="O39" s="408"/>
      <c r="P39" s="409"/>
      <c r="Q39" s="294"/>
      <c r="AH39" s="2"/>
      <c r="AI39" s="2"/>
      <c r="AJ39" s="2"/>
      <c r="AK39" s="2"/>
    </row>
    <row r="40" spans="1:37" ht="17.399999999999999" customHeight="1">
      <c r="A40" s="43"/>
      <c r="B40" s="415" t="s">
        <v>211</v>
      </c>
      <c r="C40" s="416"/>
      <c r="D40" s="417"/>
      <c r="E40" s="418"/>
      <c r="F40" s="419"/>
      <c r="G40" s="420"/>
      <c r="H40" s="179"/>
      <c r="I40" s="179"/>
      <c r="J40" s="421"/>
      <c r="K40" s="422"/>
      <c r="L40" s="254"/>
      <c r="M40" s="181"/>
      <c r="N40" s="180"/>
      <c r="O40" s="392"/>
      <c r="P40" s="393"/>
      <c r="Q40" s="294"/>
      <c r="S40" s="95" t="s">
        <v>138</v>
      </c>
      <c r="AH40" s="2"/>
      <c r="AI40" s="2"/>
      <c r="AJ40" s="2"/>
      <c r="AK40" s="2"/>
    </row>
    <row r="41" spans="1:37" ht="17.399999999999999" customHeight="1" thickBot="1">
      <c r="A41" s="43"/>
      <c r="B41" s="383" t="s">
        <v>64</v>
      </c>
      <c r="C41" s="394"/>
      <c r="D41" s="385">
        <f>SUM(D39:E40)</f>
        <v>0</v>
      </c>
      <c r="E41" s="386"/>
      <c r="F41" s="385">
        <f>SUM(F39:G40)</f>
        <v>0</v>
      </c>
      <c r="G41" s="386"/>
      <c r="H41" s="130">
        <f>SUM(H39:H40)</f>
        <v>0</v>
      </c>
      <c r="I41" s="130">
        <f>SUM(I39:I40)</f>
        <v>0</v>
      </c>
      <c r="J41" s="387">
        <f>SUM(J39:K40)</f>
        <v>0</v>
      </c>
      <c r="K41" s="395"/>
      <c r="L41" s="252">
        <f>SUM(L39:L40)</f>
        <v>0</v>
      </c>
      <c r="M41" s="289">
        <f>H45*D178</f>
        <v>0</v>
      </c>
      <c r="N41" s="289">
        <f>MIN(L41:M41)</f>
        <v>0</v>
      </c>
      <c r="O41" s="389"/>
      <c r="P41" s="390"/>
      <c r="Q41" s="294"/>
      <c r="S41" s="86" t="str">
        <f>IF(N41=L41,"I","J")</f>
        <v>I</v>
      </c>
      <c r="AH41" s="2"/>
      <c r="AI41" s="2"/>
      <c r="AJ41" s="2"/>
      <c r="AK41" s="2"/>
    </row>
    <row r="42" spans="1:37" ht="9" customHeight="1">
      <c r="A42" s="43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09"/>
      <c r="O42" s="43"/>
      <c r="P42" s="43"/>
      <c r="Q42" s="1"/>
      <c r="AF42" s="2"/>
      <c r="AG42" s="2"/>
      <c r="AH42" s="2"/>
      <c r="AI42" s="2"/>
      <c r="AJ42" s="2"/>
      <c r="AK42" s="2"/>
    </row>
    <row r="43" spans="1:37" ht="18" customHeight="1">
      <c r="A43" s="43"/>
      <c r="B43" s="15" t="s">
        <v>119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1"/>
      <c r="O43" s="43"/>
      <c r="P43" s="43"/>
      <c r="Q43" s="1"/>
      <c r="AF43" s="2"/>
      <c r="AG43" s="2"/>
      <c r="AH43" s="2"/>
      <c r="AI43" s="2"/>
      <c r="AJ43" s="2"/>
      <c r="AK43" s="2"/>
    </row>
    <row r="44" spans="1:37" ht="14.4">
      <c r="A44" s="43"/>
      <c r="B44" s="16" t="s">
        <v>137</v>
      </c>
      <c r="C44" s="28"/>
      <c r="D44" s="28"/>
      <c r="E44" s="59"/>
      <c r="F44" s="28" t="s">
        <v>135</v>
      </c>
      <c r="G44" s="28"/>
      <c r="H44" s="28"/>
      <c r="I44" s="59"/>
      <c r="J44" s="59"/>
      <c r="K44" s="59"/>
      <c r="L44" s="59"/>
      <c r="M44" s="59"/>
      <c r="N44" s="59"/>
      <c r="O44" s="60"/>
      <c r="P44" s="43"/>
      <c r="Q44" s="1"/>
      <c r="S44" s="3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</row>
    <row r="45" spans="1:37" ht="14.25" customHeight="1">
      <c r="A45" s="43"/>
      <c r="B45" s="410" t="s">
        <v>136</v>
      </c>
      <c r="C45" s="411"/>
      <c r="D45" s="94">
        <f>IF(D41=0,0,ROUNDDOWN(H41/D178,0))</f>
        <v>0</v>
      </c>
      <c r="E45" s="89" t="s">
        <v>66</v>
      </c>
      <c r="F45" s="411" t="s">
        <v>136</v>
      </c>
      <c r="G45" s="411"/>
      <c r="H45" s="94">
        <f>IF(F8="",VLOOKUP(E8,W7:Z9,3,FALSE),VLOOKUP(E8,W7:Z9,4,FALSE))</f>
        <v>0</v>
      </c>
      <c r="I45" s="301" t="s">
        <v>66</v>
      </c>
      <c r="J45" s="301"/>
      <c r="K45" s="412"/>
      <c r="L45" s="412"/>
      <c r="M45" s="412"/>
      <c r="N45" s="63"/>
      <c r="O45" s="64"/>
      <c r="P45" s="43"/>
      <c r="Q45" s="1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</row>
    <row r="46" spans="1:37">
      <c r="A46" s="43"/>
      <c r="B46" s="93" t="s">
        <v>143</v>
      </c>
      <c r="C46" s="91"/>
      <c r="D46" s="91"/>
      <c r="E46" s="302"/>
      <c r="F46" s="92" t="s">
        <v>219</v>
      </c>
      <c r="G46" s="43"/>
      <c r="H46" s="62"/>
      <c r="I46" s="78"/>
      <c r="J46" s="78"/>
      <c r="K46" s="302"/>
      <c r="L46" s="302"/>
      <c r="M46" s="302"/>
      <c r="N46" s="302"/>
      <c r="O46" s="64"/>
      <c r="P46" s="43"/>
      <c r="Q46" s="1"/>
      <c r="X46" s="2"/>
      <c r="Y46" s="2"/>
      <c r="Z46" s="2"/>
      <c r="AA46" s="2"/>
      <c r="AB46" s="2"/>
      <c r="AC46" s="2"/>
      <c r="AD46" s="2"/>
      <c r="AE46" s="2"/>
      <c r="AF46" s="2"/>
      <c r="AK46" s="2"/>
    </row>
    <row r="47" spans="1:37">
      <c r="A47" s="43"/>
      <c r="B47" s="66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8"/>
      <c r="P47" s="43"/>
      <c r="Q47" s="1"/>
      <c r="X47" s="2"/>
      <c r="Y47" s="2"/>
      <c r="Z47" s="2"/>
      <c r="AA47" s="2"/>
      <c r="AB47" s="2"/>
      <c r="AC47" s="2"/>
      <c r="AD47" s="2"/>
      <c r="AE47" s="2"/>
      <c r="AF47" s="2"/>
      <c r="AK47" s="2"/>
    </row>
    <row r="48" spans="1:37">
      <c r="A48" s="43"/>
      <c r="B48" s="59"/>
      <c r="C48" s="59"/>
      <c r="D48" s="207"/>
      <c r="E48" s="207"/>
      <c r="F48" s="207"/>
      <c r="G48" s="207"/>
      <c r="H48" s="207"/>
      <c r="I48" s="207"/>
      <c r="J48" s="207"/>
      <c r="K48" s="207"/>
      <c r="L48" s="207"/>
      <c r="M48" s="207"/>
      <c r="N48" s="207"/>
      <c r="O48" s="208"/>
      <c r="P48" s="43"/>
      <c r="Q48" s="1"/>
      <c r="X48" s="2"/>
      <c r="Y48" s="2"/>
      <c r="Z48" s="2"/>
      <c r="AA48" s="2"/>
      <c r="AB48" s="2"/>
      <c r="AC48" s="2"/>
      <c r="AD48" s="2"/>
      <c r="AE48" s="2"/>
      <c r="AF48" s="2"/>
      <c r="AK48" s="2"/>
    </row>
    <row r="49" spans="1:38" ht="18" customHeight="1">
      <c r="A49" s="43"/>
      <c r="B49" s="152" t="s">
        <v>175</v>
      </c>
      <c r="C49" s="302"/>
      <c r="D49" s="62"/>
      <c r="E49" s="302"/>
      <c r="F49" s="302"/>
      <c r="G49" s="61"/>
      <c r="H49" s="204"/>
      <c r="I49" s="62"/>
      <c r="J49" s="302"/>
      <c r="K49" s="412"/>
      <c r="L49" s="412"/>
      <c r="M49" s="412"/>
      <c r="N49" s="63"/>
      <c r="O49" s="65"/>
      <c r="P49" s="43"/>
      <c r="Q49" s="1"/>
      <c r="X49" s="2"/>
      <c r="Y49" s="2"/>
      <c r="Z49" s="2"/>
      <c r="AA49" s="2"/>
      <c r="AB49" s="2"/>
      <c r="AC49" s="2"/>
      <c r="AD49" s="2"/>
      <c r="AE49" s="2"/>
      <c r="AG49" s="2"/>
      <c r="AH49" s="2"/>
      <c r="AI49" s="2"/>
      <c r="AJ49" s="2"/>
      <c r="AK49" s="2"/>
    </row>
    <row r="50" spans="1:38" ht="19.5" customHeight="1">
      <c r="A50" s="43"/>
      <c r="B50" s="152" t="s">
        <v>180</v>
      </c>
      <c r="C50" s="203"/>
      <c r="D50" s="62"/>
      <c r="E50" s="204"/>
      <c r="F50" s="204"/>
      <c r="G50" s="61"/>
      <c r="H50" s="204"/>
      <c r="I50" s="62"/>
      <c r="J50" s="302"/>
      <c r="K50" s="302"/>
      <c r="L50" s="302"/>
      <c r="M50" s="302"/>
      <c r="N50" s="63"/>
      <c r="O50" s="65"/>
      <c r="P50" s="43"/>
      <c r="Q50" s="1"/>
      <c r="X50" s="2"/>
      <c r="Y50" s="2"/>
      <c r="Z50" s="2"/>
      <c r="AA50" s="2"/>
      <c r="AB50" s="2"/>
      <c r="AC50" s="2"/>
      <c r="AD50" s="2"/>
      <c r="AE50" s="2"/>
      <c r="AG50" s="2"/>
      <c r="AH50" s="2"/>
      <c r="AI50" s="2"/>
      <c r="AJ50" s="2"/>
      <c r="AK50" s="2"/>
    </row>
    <row r="51" spans="1:38" ht="18" customHeight="1" thickBot="1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1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</row>
    <row r="52" spans="1:38" ht="18" customHeight="1" thickBot="1">
      <c r="A52" s="43"/>
      <c r="B52" s="30" t="s">
        <v>150</v>
      </c>
      <c r="C52" s="43"/>
      <c r="D52" s="43"/>
      <c r="E52" s="43"/>
      <c r="F52" s="43"/>
      <c r="G52" s="413"/>
      <c r="H52" s="414"/>
      <c r="I52" s="43"/>
      <c r="J52" s="43"/>
      <c r="K52" s="43"/>
      <c r="L52" s="43"/>
      <c r="M52" s="43"/>
      <c r="N52" s="43"/>
      <c r="P52" s="43"/>
      <c r="Q52" s="1"/>
      <c r="Z52" s="2"/>
      <c r="AA52" s="2"/>
      <c r="AB52" s="2"/>
      <c r="AC52" s="2"/>
      <c r="AD52" s="2"/>
      <c r="AE52" s="2"/>
      <c r="AF52" s="2"/>
      <c r="AG52" s="2"/>
      <c r="AH52" s="2"/>
      <c r="AL52" s="1"/>
    </row>
    <row r="53" spans="1:38" ht="18" customHeight="1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104"/>
      <c r="P53" s="43"/>
      <c r="Y53" s="189"/>
      <c r="Z53" s="189"/>
      <c r="AA53" s="189"/>
      <c r="AI53" s="2"/>
      <c r="AJ53" s="2"/>
      <c r="AK53" s="2"/>
    </row>
    <row r="54" spans="1:38" ht="18" customHeight="1" thickBot="1">
      <c r="A54" s="43"/>
      <c r="B54" s="314" t="s">
        <v>94</v>
      </c>
      <c r="C54" s="314"/>
      <c r="D54" s="140" t="s">
        <v>95</v>
      </c>
      <c r="E54" s="140" t="s">
        <v>96</v>
      </c>
      <c r="F54" s="139" t="s">
        <v>97</v>
      </c>
      <c r="G54" s="105"/>
      <c r="H54" s="106"/>
      <c r="I54" s="106"/>
      <c r="J54" s="106"/>
      <c r="K54" s="106"/>
      <c r="L54" s="213"/>
      <c r="M54" s="304"/>
      <c r="N54" s="304"/>
      <c r="O54" s="43"/>
      <c r="P54" s="43"/>
      <c r="V54" s="190" t="s">
        <v>142</v>
      </c>
      <c r="W54" s="86"/>
      <c r="X54" s="86"/>
      <c r="Y54" s="85"/>
      <c r="AH54" s="2"/>
      <c r="AI54" s="2"/>
      <c r="AJ54" s="2"/>
      <c r="AK54" s="2"/>
    </row>
    <row r="55" spans="1:38" ht="18" customHeight="1" thickTop="1" thickBot="1">
      <c r="A55" s="43"/>
      <c r="B55" s="427"/>
      <c r="C55" s="427"/>
      <c r="D55" s="273"/>
      <c r="E55" s="142"/>
      <c r="F55" s="138">
        <f>E55+V55</f>
        <v>0</v>
      </c>
      <c r="G55" s="107"/>
      <c r="H55" s="141"/>
      <c r="I55" s="141"/>
      <c r="J55" s="141"/>
      <c r="K55" s="108"/>
      <c r="L55" s="47"/>
      <c r="M55" s="302"/>
      <c r="N55" s="17"/>
      <c r="O55" s="15"/>
      <c r="P55" s="43"/>
      <c r="Q55" s="1"/>
      <c r="R55" s="42" t="s">
        <v>110</v>
      </c>
      <c r="V55" s="266">
        <f>$D$55</f>
        <v>0</v>
      </c>
      <c r="W55" s="275">
        <v>0.66666666666666663</v>
      </c>
      <c r="X55" s="198">
        <v>0.66666666659999996</v>
      </c>
      <c r="Y55" s="87"/>
      <c r="AH55" s="5"/>
      <c r="AI55" s="2"/>
      <c r="AJ55" s="2"/>
      <c r="AK55" s="2"/>
    </row>
    <row r="56" spans="1:38" ht="18" customHeight="1" thickTop="1">
      <c r="A56" s="48"/>
      <c r="B56" s="31"/>
      <c r="C56" s="31"/>
      <c r="D56" s="32"/>
      <c r="E56" s="32"/>
      <c r="F56" s="33"/>
      <c r="G56" s="33"/>
      <c r="H56" s="34"/>
      <c r="I56" s="34"/>
      <c r="J56" s="46"/>
      <c r="K56" s="46"/>
      <c r="L56" s="47"/>
      <c r="M56" s="302"/>
      <c r="N56" s="17"/>
      <c r="O56" s="15"/>
      <c r="P56" s="43"/>
      <c r="R56" s="42" t="s">
        <v>111</v>
      </c>
      <c r="S56" s="6"/>
      <c r="V56" s="88"/>
      <c r="W56" s="275">
        <v>0.5</v>
      </c>
      <c r="X56" s="199">
        <v>0.5</v>
      </c>
      <c r="Y56" s="87"/>
      <c r="AH56" s="5"/>
      <c r="AI56" s="2"/>
      <c r="AJ56" s="2"/>
      <c r="AK56" s="2"/>
    </row>
    <row r="57" spans="1:38" ht="18" customHeight="1" thickBot="1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 t="s">
        <v>100</v>
      </c>
      <c r="O57" s="19"/>
      <c r="P57" s="43"/>
      <c r="Q57" s="1"/>
      <c r="R57" s="3"/>
      <c r="S57" s="3"/>
      <c r="T57" s="3"/>
      <c r="AB57" s="5"/>
      <c r="AC57" s="2"/>
      <c r="AD57" s="2"/>
      <c r="AE57" s="2"/>
      <c r="AF57" s="2"/>
      <c r="AG57" s="2"/>
      <c r="AH57" s="2"/>
      <c r="AI57" s="2"/>
      <c r="AJ57" s="2"/>
      <c r="AK57" s="2"/>
    </row>
    <row r="58" spans="1:38" ht="18" customHeight="1">
      <c r="A58" s="43"/>
      <c r="B58" s="332" t="s">
        <v>0</v>
      </c>
      <c r="C58" s="333"/>
      <c r="D58" s="428" t="s">
        <v>101</v>
      </c>
      <c r="E58" s="429"/>
      <c r="F58" s="329" t="s">
        <v>79</v>
      </c>
      <c r="G58" s="330"/>
      <c r="H58" s="330"/>
      <c r="I58" s="331"/>
      <c r="J58" s="329" t="s">
        <v>78</v>
      </c>
      <c r="K58" s="330"/>
      <c r="L58" s="331"/>
      <c r="M58" s="332" t="s">
        <v>2</v>
      </c>
      <c r="N58" s="333"/>
      <c r="O58" s="294"/>
      <c r="P58" s="43"/>
      <c r="Q58" s="1"/>
      <c r="R58" s="338" t="s">
        <v>67</v>
      </c>
      <c r="S58" s="339"/>
      <c r="T58" s="45" t="s">
        <v>68</v>
      </c>
      <c r="V58" s="191" t="s">
        <v>112</v>
      </c>
      <c r="W58" s="189"/>
      <c r="X58" s="189"/>
      <c r="AG58" s="5"/>
      <c r="AH58" s="2"/>
      <c r="AI58" s="2"/>
      <c r="AJ58" s="2"/>
      <c r="AK58" s="2"/>
    </row>
    <row r="59" spans="1:38" ht="18" customHeight="1">
      <c r="A59" s="43"/>
      <c r="B59" s="334"/>
      <c r="C59" s="335"/>
      <c r="D59" s="430"/>
      <c r="E59" s="431"/>
      <c r="F59" s="423" t="s">
        <v>1</v>
      </c>
      <c r="G59" s="424"/>
      <c r="H59" s="342" t="e">
        <f>VLOOKUP(D172,U264:Z267,6,FALSE)</f>
        <v>#N/A</v>
      </c>
      <c r="I59" s="344" t="e">
        <f>VLOOKUP(D172,U264:Z267,5,FALSE)</f>
        <v>#N/A</v>
      </c>
      <c r="J59" s="423" t="s">
        <v>1</v>
      </c>
      <c r="K59" s="424"/>
      <c r="L59" s="342" t="s">
        <v>93</v>
      </c>
      <c r="M59" s="334"/>
      <c r="N59" s="335"/>
      <c r="O59" s="294"/>
      <c r="P59" s="43"/>
      <c r="Q59" s="1"/>
      <c r="R59" s="345" t="s">
        <v>81</v>
      </c>
      <c r="S59" s="346" t="s">
        <v>69</v>
      </c>
      <c r="T59" s="356" t="s">
        <v>212</v>
      </c>
      <c r="V59" s="191" t="s">
        <v>9</v>
      </c>
      <c r="W59" s="191"/>
      <c r="X59" s="191"/>
      <c r="Y59" s="9"/>
      <c r="Z59" s="9"/>
      <c r="AA59" s="9"/>
      <c r="AB59" s="9"/>
      <c r="AC59" s="9"/>
      <c r="AD59" s="9"/>
      <c r="AE59" s="9"/>
      <c r="AF59" s="9"/>
      <c r="AG59" s="9"/>
      <c r="AH59" s="2"/>
      <c r="AI59" s="2"/>
      <c r="AJ59" s="2"/>
      <c r="AK59" s="2"/>
    </row>
    <row r="60" spans="1:38" ht="18" customHeight="1">
      <c r="A60" s="43"/>
      <c r="B60" s="437" t="s">
        <v>144</v>
      </c>
      <c r="C60" s="439" t="s">
        <v>4</v>
      </c>
      <c r="D60" s="363" t="s">
        <v>174</v>
      </c>
      <c r="E60" s="56" t="s">
        <v>5</v>
      </c>
      <c r="F60" s="363" t="s">
        <v>174</v>
      </c>
      <c r="G60" s="57" t="s">
        <v>5</v>
      </c>
      <c r="H60" s="425"/>
      <c r="I60" s="426"/>
      <c r="J60" s="363" t="s">
        <v>174</v>
      </c>
      <c r="K60" s="58" t="s">
        <v>5</v>
      </c>
      <c r="L60" s="425"/>
      <c r="M60" s="334"/>
      <c r="N60" s="335"/>
      <c r="O60" s="294"/>
      <c r="P60" s="43"/>
      <c r="Q60" s="1"/>
      <c r="R60" s="345"/>
      <c r="S60" s="346"/>
      <c r="T60" s="357"/>
      <c r="U60" s="3"/>
      <c r="V60" s="192" t="s">
        <v>10</v>
      </c>
      <c r="W60" s="192" t="s">
        <v>11</v>
      </c>
      <c r="X60" s="192" t="s">
        <v>12</v>
      </c>
      <c r="Y60" s="9" t="s">
        <v>13</v>
      </c>
      <c r="Z60" s="9" t="s">
        <v>14</v>
      </c>
      <c r="AA60" s="9" t="s">
        <v>15</v>
      </c>
      <c r="AB60" s="9" t="s">
        <v>16</v>
      </c>
      <c r="AC60" s="9" t="s">
        <v>17</v>
      </c>
      <c r="AD60" s="9" t="s">
        <v>18</v>
      </c>
      <c r="AE60" s="9" t="s">
        <v>18</v>
      </c>
      <c r="AF60" s="9" t="s">
        <v>18</v>
      </c>
      <c r="AG60" s="9" t="s">
        <v>18</v>
      </c>
      <c r="AH60" s="2"/>
      <c r="AI60" s="2"/>
      <c r="AJ60" s="2"/>
      <c r="AK60" s="2"/>
    </row>
    <row r="61" spans="1:38" ht="18" customHeight="1" thickBot="1">
      <c r="A61" s="43"/>
      <c r="B61" s="438"/>
      <c r="C61" s="440"/>
      <c r="D61" s="364"/>
      <c r="E61" s="51" t="s">
        <v>139</v>
      </c>
      <c r="F61" s="364"/>
      <c r="G61" s="52" t="s">
        <v>140</v>
      </c>
      <c r="H61" s="53" t="s">
        <v>130</v>
      </c>
      <c r="I61" s="53" t="s">
        <v>131</v>
      </c>
      <c r="J61" s="364"/>
      <c r="K61" s="52" t="s">
        <v>121</v>
      </c>
      <c r="L61" s="55" t="s">
        <v>132</v>
      </c>
      <c r="M61" s="336"/>
      <c r="N61" s="337"/>
      <c r="O61" s="294"/>
      <c r="P61" s="43"/>
      <c r="Q61" s="1"/>
      <c r="R61" s="345" t="s">
        <v>82</v>
      </c>
      <c r="S61" s="346" t="s">
        <v>124</v>
      </c>
      <c r="T61" s="357"/>
      <c r="V61" s="192" t="s">
        <v>19</v>
      </c>
      <c r="W61" s="192" t="s">
        <v>20</v>
      </c>
      <c r="X61" s="192" t="s">
        <v>21</v>
      </c>
      <c r="Y61" s="9" t="s">
        <v>14</v>
      </c>
      <c r="Z61" s="9" t="s">
        <v>15</v>
      </c>
      <c r="AA61" s="9" t="s">
        <v>16</v>
      </c>
      <c r="AB61" s="9" t="s">
        <v>17</v>
      </c>
      <c r="AC61" s="9" t="s">
        <v>18</v>
      </c>
      <c r="AD61" s="9" t="s">
        <v>18</v>
      </c>
      <c r="AE61" s="9" t="s">
        <v>18</v>
      </c>
      <c r="AF61" s="9" t="s">
        <v>18</v>
      </c>
      <c r="AG61" s="9" t="s">
        <v>18</v>
      </c>
      <c r="AH61" s="2"/>
      <c r="AI61" s="2"/>
      <c r="AJ61" s="2"/>
      <c r="AK61" s="2"/>
    </row>
    <row r="62" spans="1:38" ht="18" customHeight="1">
      <c r="A62" s="43"/>
      <c r="B62" s="365" t="s">
        <v>6</v>
      </c>
      <c r="C62" s="113"/>
      <c r="D62" s="162"/>
      <c r="E62" s="165"/>
      <c r="F62" s="162"/>
      <c r="G62" s="165"/>
      <c r="H62" s="168"/>
      <c r="I62" s="168"/>
      <c r="J62" s="162"/>
      <c r="K62" s="248"/>
      <c r="L62" s="255">
        <f>L65-L63-L64</f>
        <v>0</v>
      </c>
      <c r="M62" s="350"/>
      <c r="N62" s="351"/>
      <c r="O62" s="294"/>
      <c r="P62" s="43"/>
      <c r="Q62" s="1"/>
      <c r="R62" s="345"/>
      <c r="S62" s="346"/>
      <c r="T62" s="357"/>
      <c r="V62" s="192" t="s">
        <v>22</v>
      </c>
      <c r="W62" s="192" t="s">
        <v>20</v>
      </c>
      <c r="X62" s="192" t="s">
        <v>23</v>
      </c>
      <c r="Y62" s="9" t="s">
        <v>21</v>
      </c>
      <c r="Z62" s="9" t="s">
        <v>16</v>
      </c>
      <c r="AA62" s="9" t="s">
        <v>17</v>
      </c>
      <c r="AB62" s="9" t="s">
        <v>18</v>
      </c>
      <c r="AC62" s="9" t="s">
        <v>18</v>
      </c>
      <c r="AD62" s="9" t="s">
        <v>18</v>
      </c>
      <c r="AE62" s="9" t="s">
        <v>18</v>
      </c>
      <c r="AF62" s="9" t="s">
        <v>18</v>
      </c>
      <c r="AG62" s="9" t="s">
        <v>18</v>
      </c>
      <c r="AH62" s="2"/>
      <c r="AI62" s="2"/>
      <c r="AJ62" s="2"/>
      <c r="AK62" s="2"/>
    </row>
    <row r="63" spans="1:38" ht="18" customHeight="1">
      <c r="A63" s="43"/>
      <c r="B63" s="366"/>
      <c r="C63" s="20"/>
      <c r="D63" s="163"/>
      <c r="E63" s="166"/>
      <c r="F63" s="163"/>
      <c r="G63" s="166"/>
      <c r="H63" s="169"/>
      <c r="I63" s="169"/>
      <c r="J63" s="172"/>
      <c r="K63" s="246"/>
      <c r="L63" s="256">
        <f>IF(C63="",0,ROUNDDOWN(L$65*K63/J$65,0))</f>
        <v>0</v>
      </c>
      <c r="M63" s="352"/>
      <c r="N63" s="353"/>
      <c r="O63" s="294"/>
      <c r="P63" s="43"/>
      <c r="Q63" s="1"/>
      <c r="R63" s="345" t="s">
        <v>83</v>
      </c>
      <c r="S63" s="346" t="s">
        <v>70</v>
      </c>
      <c r="T63" s="357"/>
      <c r="V63" s="192" t="s">
        <v>24</v>
      </c>
      <c r="W63" s="192" t="s">
        <v>20</v>
      </c>
      <c r="X63" s="192" t="s">
        <v>25</v>
      </c>
      <c r="Y63" s="9" t="s">
        <v>26</v>
      </c>
      <c r="Z63" s="9" t="s">
        <v>27</v>
      </c>
      <c r="AA63" s="9" t="s">
        <v>28</v>
      </c>
      <c r="AB63" s="9" t="s">
        <v>16</v>
      </c>
      <c r="AC63" s="9" t="s">
        <v>17</v>
      </c>
      <c r="AD63" s="9" t="s">
        <v>18</v>
      </c>
      <c r="AE63" s="9" t="s">
        <v>18</v>
      </c>
      <c r="AF63" s="9" t="s">
        <v>18</v>
      </c>
      <c r="AG63" s="9" t="s">
        <v>18</v>
      </c>
      <c r="AH63" s="2"/>
      <c r="AI63" s="2"/>
      <c r="AJ63" s="2"/>
      <c r="AK63" s="2"/>
    </row>
    <row r="64" spans="1:38" ht="18" customHeight="1">
      <c r="A64" s="43"/>
      <c r="B64" s="367"/>
      <c r="C64" s="21"/>
      <c r="D64" s="175"/>
      <c r="E64" s="173"/>
      <c r="F64" s="175"/>
      <c r="G64" s="173"/>
      <c r="H64" s="174"/>
      <c r="I64" s="174"/>
      <c r="J64" s="176"/>
      <c r="K64" s="247"/>
      <c r="L64" s="256">
        <f>IF(C64="",0,ROUNDDOWN(L$65*K64/J$65,0))</f>
        <v>0</v>
      </c>
      <c r="M64" s="354"/>
      <c r="N64" s="355"/>
      <c r="O64" s="294"/>
      <c r="P64" s="43"/>
      <c r="Q64" s="1"/>
      <c r="R64" s="345"/>
      <c r="S64" s="346"/>
      <c r="T64" s="357"/>
      <c r="V64" s="192" t="s">
        <v>29</v>
      </c>
      <c r="W64" s="192" t="s">
        <v>20</v>
      </c>
      <c r="X64" s="192" t="s">
        <v>30</v>
      </c>
      <c r="Y64" s="9" t="s">
        <v>31</v>
      </c>
      <c r="Z64" s="9" t="s">
        <v>26</v>
      </c>
      <c r="AA64" s="9" t="s">
        <v>32</v>
      </c>
      <c r="AB64" s="9" t="s">
        <v>14</v>
      </c>
      <c r="AC64" s="9" t="s">
        <v>16</v>
      </c>
      <c r="AD64" s="9" t="s">
        <v>15</v>
      </c>
      <c r="AE64" s="9" t="s">
        <v>17</v>
      </c>
      <c r="AF64" s="9" t="s">
        <v>18</v>
      </c>
      <c r="AG64" s="9" t="s">
        <v>18</v>
      </c>
      <c r="AH64" s="2"/>
      <c r="AI64" s="2"/>
      <c r="AJ64" s="2"/>
      <c r="AK64" s="2"/>
    </row>
    <row r="65" spans="1:37" ht="18" customHeight="1" thickBot="1">
      <c r="A65" s="43"/>
      <c r="B65" s="368" t="s">
        <v>7</v>
      </c>
      <c r="C65" s="369"/>
      <c r="D65" s="370">
        <f>SUM(E62:E64)</f>
        <v>0</v>
      </c>
      <c r="E65" s="371"/>
      <c r="F65" s="370">
        <f>SUM(G62:G64)</f>
        <v>0</v>
      </c>
      <c r="G65" s="371"/>
      <c r="H65" s="112">
        <f>SUM(H62:H64)</f>
        <v>0</v>
      </c>
      <c r="I65" s="112">
        <f>SUM(I62:I64)</f>
        <v>0</v>
      </c>
      <c r="J65" s="372">
        <f>SUM(K62:K64)</f>
        <v>0</v>
      </c>
      <c r="K65" s="373"/>
      <c r="L65" s="252">
        <f>ROUNDDOWN(J65*$V$55,0)</f>
        <v>0</v>
      </c>
      <c r="M65" s="374"/>
      <c r="N65" s="375"/>
      <c r="O65" s="294"/>
      <c r="P65" s="43"/>
      <c r="Q65" s="1"/>
      <c r="R65" s="345" t="s">
        <v>84</v>
      </c>
      <c r="S65" s="346" t="s">
        <v>71</v>
      </c>
      <c r="T65" s="357"/>
      <c r="V65" s="9" t="s">
        <v>33</v>
      </c>
      <c r="W65" s="9" t="s">
        <v>34</v>
      </c>
      <c r="X65" s="9" t="s">
        <v>13</v>
      </c>
      <c r="Y65" s="9" t="s">
        <v>35</v>
      </c>
      <c r="Z65" s="9" t="s">
        <v>36</v>
      </c>
      <c r="AA65" s="9" t="s">
        <v>28</v>
      </c>
      <c r="AB65" s="9" t="s">
        <v>16</v>
      </c>
      <c r="AC65" s="9" t="s">
        <v>37</v>
      </c>
      <c r="AD65" s="9" t="s">
        <v>14</v>
      </c>
      <c r="AE65" s="9" t="s">
        <v>17</v>
      </c>
      <c r="AF65" s="9" t="s">
        <v>18</v>
      </c>
      <c r="AG65" s="9" t="s">
        <v>18</v>
      </c>
      <c r="AH65" s="2"/>
      <c r="AI65" s="2"/>
      <c r="AJ65" s="2"/>
      <c r="AK65" s="2"/>
    </row>
    <row r="66" spans="1:37" ht="18" customHeight="1">
      <c r="A66" s="43"/>
      <c r="B66" s="365" t="s">
        <v>8</v>
      </c>
      <c r="C66" s="22"/>
      <c r="D66" s="162"/>
      <c r="E66" s="165"/>
      <c r="F66" s="162"/>
      <c r="G66" s="165"/>
      <c r="H66" s="168"/>
      <c r="I66" s="168"/>
      <c r="J66" s="171"/>
      <c r="K66" s="248"/>
      <c r="L66" s="255">
        <f>L77-SUM(L67:L76)</f>
        <v>0</v>
      </c>
      <c r="M66" s="350"/>
      <c r="N66" s="351"/>
      <c r="O66" s="294"/>
      <c r="P66" s="43"/>
      <c r="Q66" s="1"/>
      <c r="R66" s="345"/>
      <c r="S66" s="346"/>
      <c r="T66" s="357"/>
      <c r="V66" s="9" t="s">
        <v>38</v>
      </c>
      <c r="W66" s="9" t="s">
        <v>39</v>
      </c>
      <c r="X66" s="9" t="s">
        <v>35</v>
      </c>
      <c r="Y66" s="9" t="s">
        <v>36</v>
      </c>
      <c r="Z66" s="9" t="s">
        <v>28</v>
      </c>
      <c r="AA66" s="9" t="s">
        <v>40</v>
      </c>
      <c r="AB66" s="9" t="s">
        <v>16</v>
      </c>
      <c r="AC66" s="9" t="s">
        <v>14</v>
      </c>
      <c r="AD66" s="9" t="s">
        <v>17</v>
      </c>
      <c r="AE66" s="9" t="s">
        <v>18</v>
      </c>
      <c r="AF66" s="9" t="s">
        <v>18</v>
      </c>
      <c r="AG66" s="9" t="s">
        <v>18</v>
      </c>
      <c r="AH66" s="2"/>
      <c r="AI66" s="2"/>
      <c r="AJ66" s="2"/>
      <c r="AK66" s="2"/>
    </row>
    <row r="67" spans="1:37" ht="18" customHeight="1">
      <c r="A67" s="43"/>
      <c r="B67" s="366"/>
      <c r="C67" s="23"/>
      <c r="D67" s="163"/>
      <c r="E67" s="166"/>
      <c r="F67" s="163"/>
      <c r="G67" s="166"/>
      <c r="H67" s="169"/>
      <c r="I67" s="169"/>
      <c r="J67" s="172"/>
      <c r="K67" s="246"/>
      <c r="L67" s="256">
        <f>IF(C67="",0,ROUNDDOWN(L$77*K67/J$77,0))</f>
        <v>0</v>
      </c>
      <c r="M67" s="352"/>
      <c r="N67" s="353"/>
      <c r="O67" s="294"/>
      <c r="P67" s="43"/>
      <c r="Q67" s="1"/>
      <c r="R67" s="345" t="s">
        <v>85</v>
      </c>
      <c r="S67" s="346" t="s">
        <v>72</v>
      </c>
      <c r="T67" s="357"/>
      <c r="V67" s="9" t="s">
        <v>41</v>
      </c>
      <c r="W67" s="9" t="s">
        <v>39</v>
      </c>
      <c r="X67" s="9" t="s">
        <v>35</v>
      </c>
      <c r="Y67" s="9" t="s">
        <v>36</v>
      </c>
      <c r="Z67" s="9" t="s">
        <v>28</v>
      </c>
      <c r="AA67" s="9" t="s">
        <v>16</v>
      </c>
      <c r="AB67" s="9" t="s">
        <v>14</v>
      </c>
      <c r="AC67" s="9" t="s">
        <v>17</v>
      </c>
      <c r="AD67" s="9" t="s">
        <v>18</v>
      </c>
      <c r="AE67" s="9" t="s">
        <v>18</v>
      </c>
      <c r="AF67" s="9" t="s">
        <v>18</v>
      </c>
      <c r="AG67" s="9" t="s">
        <v>18</v>
      </c>
      <c r="AH67" s="2"/>
      <c r="AI67" s="2"/>
      <c r="AJ67" s="2"/>
      <c r="AK67" s="2"/>
    </row>
    <row r="68" spans="1:37" ht="18" customHeight="1">
      <c r="A68" s="43"/>
      <c r="B68" s="366"/>
      <c r="C68" s="23"/>
      <c r="D68" s="163"/>
      <c r="E68" s="166"/>
      <c r="F68" s="163"/>
      <c r="G68" s="166"/>
      <c r="H68" s="169"/>
      <c r="I68" s="169"/>
      <c r="J68" s="172"/>
      <c r="K68" s="246"/>
      <c r="L68" s="256">
        <f>IF(C68="",0,ROUNDDOWN(L$77*K68/J$77,0))</f>
        <v>0</v>
      </c>
      <c r="M68" s="352"/>
      <c r="N68" s="353"/>
      <c r="O68" s="294"/>
      <c r="P68" s="43"/>
      <c r="Q68" s="1"/>
      <c r="R68" s="345"/>
      <c r="S68" s="346"/>
      <c r="T68" s="357"/>
      <c r="U68" s="2"/>
      <c r="V68" s="9" t="s">
        <v>42</v>
      </c>
      <c r="W68" s="9" t="s">
        <v>30</v>
      </c>
      <c r="X68" s="9" t="s">
        <v>31</v>
      </c>
      <c r="Y68" s="9" t="s">
        <v>36</v>
      </c>
      <c r="Z68" s="9" t="s">
        <v>35</v>
      </c>
      <c r="AA68" s="9" t="s">
        <v>43</v>
      </c>
      <c r="AB68" s="9" t="s">
        <v>20</v>
      </c>
      <c r="AC68" s="9" t="s">
        <v>28</v>
      </c>
      <c r="AD68" s="9" t="s">
        <v>16</v>
      </c>
      <c r="AE68" s="9" t="s">
        <v>14</v>
      </c>
      <c r="AF68" s="9" t="s">
        <v>17</v>
      </c>
      <c r="AG68" s="9" t="s">
        <v>18</v>
      </c>
      <c r="AH68" s="2"/>
      <c r="AI68" s="2"/>
      <c r="AJ68" s="2"/>
      <c r="AK68" s="2"/>
    </row>
    <row r="69" spans="1:37" ht="18" customHeight="1">
      <c r="A69" s="43"/>
      <c r="B69" s="366"/>
      <c r="C69" s="23"/>
      <c r="D69" s="163"/>
      <c r="E69" s="166"/>
      <c r="F69" s="163"/>
      <c r="G69" s="166"/>
      <c r="H69" s="169"/>
      <c r="I69" s="169"/>
      <c r="J69" s="163"/>
      <c r="K69" s="246"/>
      <c r="L69" s="256">
        <f t="shared" ref="L69:L76" si="2">IF(C69="",0,ROUNDDOWN(L$77*K69/J$77,0))</f>
        <v>0</v>
      </c>
      <c r="M69" s="352"/>
      <c r="N69" s="353"/>
      <c r="O69" s="294"/>
      <c r="P69" s="43"/>
      <c r="Q69" s="1"/>
      <c r="R69" s="345" t="s">
        <v>86</v>
      </c>
      <c r="S69" s="346" t="s">
        <v>73</v>
      </c>
      <c r="T69" s="357"/>
      <c r="V69" s="9" t="s">
        <v>44</v>
      </c>
      <c r="W69" s="9" t="s">
        <v>45</v>
      </c>
      <c r="X69" s="9" t="s">
        <v>46</v>
      </c>
      <c r="Y69" s="9" t="s">
        <v>47</v>
      </c>
      <c r="Z69" s="9" t="s">
        <v>48</v>
      </c>
      <c r="AA69" s="9" t="s">
        <v>49</v>
      </c>
      <c r="AB69" s="9" t="s">
        <v>28</v>
      </c>
      <c r="AC69" s="9" t="s">
        <v>16</v>
      </c>
      <c r="AD69" s="9" t="s">
        <v>14</v>
      </c>
      <c r="AE69" s="9" t="s">
        <v>17</v>
      </c>
      <c r="AF69" s="9" t="s">
        <v>18</v>
      </c>
      <c r="AG69" s="9" t="s">
        <v>18</v>
      </c>
      <c r="AH69" s="2"/>
      <c r="AI69" s="2"/>
      <c r="AJ69" s="2"/>
      <c r="AK69" s="2"/>
    </row>
    <row r="70" spans="1:37" ht="18" customHeight="1">
      <c r="A70" s="43"/>
      <c r="B70" s="366"/>
      <c r="C70" s="23"/>
      <c r="D70" s="163"/>
      <c r="E70" s="166"/>
      <c r="F70" s="163"/>
      <c r="G70" s="166"/>
      <c r="H70" s="169"/>
      <c r="I70" s="169"/>
      <c r="J70" s="163"/>
      <c r="K70" s="246"/>
      <c r="L70" s="256">
        <f t="shared" si="2"/>
        <v>0</v>
      </c>
      <c r="M70" s="352"/>
      <c r="N70" s="353"/>
      <c r="O70" s="294"/>
      <c r="P70" s="43"/>
      <c r="Q70" s="1"/>
      <c r="R70" s="345"/>
      <c r="S70" s="346"/>
      <c r="T70" s="357"/>
      <c r="V70" s="9" t="s">
        <v>98</v>
      </c>
      <c r="W70" s="9" t="s">
        <v>98</v>
      </c>
      <c r="X70" s="9" t="s">
        <v>105</v>
      </c>
      <c r="Y70" s="9"/>
      <c r="Z70" s="9"/>
      <c r="AA70" s="9"/>
      <c r="AB70" s="9"/>
      <c r="AC70" s="9"/>
      <c r="AD70" s="9"/>
      <c r="AE70" s="9"/>
      <c r="AF70" s="9"/>
      <c r="AG70" s="9"/>
      <c r="AH70" s="2"/>
      <c r="AI70" s="2"/>
      <c r="AJ70" s="2"/>
      <c r="AK70" s="2"/>
    </row>
    <row r="71" spans="1:37" ht="18" customHeight="1">
      <c r="A71" s="43"/>
      <c r="B71" s="366"/>
      <c r="C71" s="23"/>
      <c r="D71" s="163"/>
      <c r="E71" s="166"/>
      <c r="F71" s="163"/>
      <c r="G71" s="166"/>
      <c r="H71" s="169"/>
      <c r="I71" s="169"/>
      <c r="J71" s="163"/>
      <c r="K71" s="246"/>
      <c r="L71" s="256">
        <f t="shared" si="2"/>
        <v>0</v>
      </c>
      <c r="M71" s="352"/>
      <c r="N71" s="353"/>
      <c r="O71" s="294"/>
      <c r="P71" s="43"/>
      <c r="Q71" s="1"/>
      <c r="R71" s="345" t="s">
        <v>87</v>
      </c>
      <c r="S71" s="346" t="s">
        <v>74</v>
      </c>
      <c r="T71" s="357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2"/>
      <c r="AI71" s="2"/>
      <c r="AJ71" s="2"/>
      <c r="AK71" s="2"/>
    </row>
    <row r="72" spans="1:37" ht="18" customHeight="1">
      <c r="A72" s="43"/>
      <c r="B72" s="366"/>
      <c r="C72" s="23"/>
      <c r="D72" s="163"/>
      <c r="E72" s="166"/>
      <c r="F72" s="163"/>
      <c r="G72" s="166"/>
      <c r="H72" s="169"/>
      <c r="I72" s="169"/>
      <c r="J72" s="163"/>
      <c r="K72" s="246"/>
      <c r="L72" s="256">
        <f t="shared" si="2"/>
        <v>0</v>
      </c>
      <c r="M72" s="352"/>
      <c r="N72" s="353"/>
      <c r="O72" s="294"/>
      <c r="P72" s="43"/>
      <c r="Q72" s="1"/>
      <c r="R72" s="345"/>
      <c r="S72" s="346"/>
      <c r="T72" s="357"/>
      <c r="V72" s="10" t="s">
        <v>51</v>
      </c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2"/>
      <c r="AI72" s="2"/>
      <c r="AJ72" s="2"/>
      <c r="AK72" s="2"/>
    </row>
    <row r="73" spans="1:37" ht="18" customHeight="1">
      <c r="A73" s="43"/>
      <c r="B73" s="366"/>
      <c r="C73" s="23"/>
      <c r="D73" s="163"/>
      <c r="E73" s="166"/>
      <c r="F73" s="163"/>
      <c r="G73" s="166"/>
      <c r="H73" s="169"/>
      <c r="I73" s="169"/>
      <c r="J73" s="163"/>
      <c r="K73" s="246"/>
      <c r="L73" s="256">
        <f t="shared" si="2"/>
        <v>0</v>
      </c>
      <c r="M73" s="352"/>
      <c r="N73" s="353"/>
      <c r="O73" s="294"/>
      <c r="P73" s="43"/>
      <c r="Q73" s="1"/>
      <c r="R73" s="345" t="s">
        <v>88</v>
      </c>
      <c r="S73" s="346" t="s">
        <v>75</v>
      </c>
      <c r="T73" s="357"/>
      <c r="V73" s="9" t="s">
        <v>10</v>
      </c>
      <c r="W73" s="9" t="s">
        <v>52</v>
      </c>
      <c r="X73" s="9" t="s">
        <v>53</v>
      </c>
      <c r="Y73" s="9" t="s">
        <v>54</v>
      </c>
      <c r="Z73" s="9" t="s">
        <v>55</v>
      </c>
      <c r="AA73" s="9" t="s">
        <v>56</v>
      </c>
      <c r="AB73" s="9" t="s">
        <v>57</v>
      </c>
      <c r="AC73" s="9" t="s">
        <v>58</v>
      </c>
      <c r="AD73" s="9"/>
      <c r="AE73" s="9"/>
      <c r="AF73" s="9"/>
      <c r="AG73" s="9"/>
      <c r="AH73" s="2"/>
      <c r="AI73" s="2"/>
      <c r="AJ73" s="2"/>
      <c r="AK73" s="2"/>
    </row>
    <row r="74" spans="1:37" ht="18" customHeight="1">
      <c r="A74" s="43"/>
      <c r="B74" s="366"/>
      <c r="C74" s="23"/>
      <c r="D74" s="163"/>
      <c r="E74" s="166"/>
      <c r="F74" s="163"/>
      <c r="G74" s="166"/>
      <c r="H74" s="169"/>
      <c r="I74" s="169"/>
      <c r="J74" s="163"/>
      <c r="K74" s="246"/>
      <c r="L74" s="256">
        <f t="shared" si="2"/>
        <v>0</v>
      </c>
      <c r="M74" s="352"/>
      <c r="N74" s="353"/>
      <c r="O74" s="294"/>
      <c r="P74" s="43"/>
      <c r="Q74" s="1"/>
      <c r="R74" s="345"/>
      <c r="S74" s="346"/>
      <c r="T74" s="357"/>
      <c r="V74" s="9" t="s">
        <v>19</v>
      </c>
      <c r="W74" s="9" t="s">
        <v>52</v>
      </c>
      <c r="X74" s="9" t="s">
        <v>53</v>
      </c>
      <c r="Y74" s="9" t="s">
        <v>54</v>
      </c>
      <c r="Z74" s="9" t="s">
        <v>55</v>
      </c>
      <c r="AA74" s="9" t="s">
        <v>56</v>
      </c>
      <c r="AB74" s="9" t="s">
        <v>57</v>
      </c>
      <c r="AC74" s="9" t="s">
        <v>58</v>
      </c>
      <c r="AD74" s="9"/>
      <c r="AE74" s="9"/>
      <c r="AF74" s="9"/>
      <c r="AG74" s="9"/>
      <c r="AH74" s="2"/>
      <c r="AI74" s="2"/>
      <c r="AJ74" s="2"/>
      <c r="AK74" s="2"/>
    </row>
    <row r="75" spans="1:37" ht="18" customHeight="1">
      <c r="A75" s="43"/>
      <c r="B75" s="366"/>
      <c r="C75" s="23"/>
      <c r="D75" s="163"/>
      <c r="E75" s="166"/>
      <c r="F75" s="163"/>
      <c r="G75" s="166"/>
      <c r="H75" s="169"/>
      <c r="I75" s="169"/>
      <c r="J75" s="163"/>
      <c r="K75" s="246"/>
      <c r="L75" s="256">
        <f t="shared" si="2"/>
        <v>0</v>
      </c>
      <c r="M75" s="352"/>
      <c r="N75" s="353"/>
      <c r="O75" s="294"/>
      <c r="P75" s="43"/>
      <c r="Q75" s="1"/>
      <c r="R75" s="345" t="s">
        <v>89</v>
      </c>
      <c r="S75" s="346" t="s">
        <v>76</v>
      </c>
      <c r="T75" s="357"/>
      <c r="V75" s="9" t="s">
        <v>22</v>
      </c>
      <c r="W75" s="9" t="s">
        <v>59</v>
      </c>
      <c r="X75" s="9" t="s">
        <v>60</v>
      </c>
      <c r="Y75" s="9" t="s">
        <v>61</v>
      </c>
      <c r="Z75" s="9" t="s">
        <v>55</v>
      </c>
      <c r="AA75" s="9" t="s">
        <v>57</v>
      </c>
      <c r="AB75" s="9" t="s">
        <v>58</v>
      </c>
      <c r="AC75" s="9" t="s">
        <v>58</v>
      </c>
      <c r="AD75" s="9"/>
      <c r="AE75" s="9"/>
      <c r="AF75" s="9"/>
      <c r="AG75" s="9"/>
      <c r="AH75" s="2"/>
      <c r="AI75" s="2"/>
      <c r="AJ75" s="2"/>
      <c r="AK75" s="2"/>
    </row>
    <row r="76" spans="1:37" ht="18" customHeight="1">
      <c r="A76" s="43"/>
      <c r="B76" s="366"/>
      <c r="C76" s="24"/>
      <c r="D76" s="164"/>
      <c r="E76" s="167"/>
      <c r="F76" s="164"/>
      <c r="G76" s="167"/>
      <c r="H76" s="170"/>
      <c r="I76" s="170"/>
      <c r="J76" s="164"/>
      <c r="K76" s="251"/>
      <c r="L76" s="256">
        <f t="shared" si="2"/>
        <v>0</v>
      </c>
      <c r="M76" s="376"/>
      <c r="N76" s="377"/>
      <c r="O76" s="294"/>
      <c r="P76" s="43"/>
      <c r="Q76" s="1"/>
      <c r="R76" s="345"/>
      <c r="S76" s="346"/>
      <c r="T76" s="357"/>
      <c r="V76" s="9" t="s">
        <v>24</v>
      </c>
      <c r="W76" s="9" t="s">
        <v>52</v>
      </c>
      <c r="X76" s="9" t="s">
        <v>53</v>
      </c>
      <c r="Y76" s="9" t="s">
        <v>54</v>
      </c>
      <c r="Z76" s="9" t="s">
        <v>55</v>
      </c>
      <c r="AA76" s="9" t="s">
        <v>56</v>
      </c>
      <c r="AB76" s="9" t="s">
        <v>57</v>
      </c>
      <c r="AC76" s="9" t="s">
        <v>58</v>
      </c>
      <c r="AD76" s="9"/>
      <c r="AE76" s="9"/>
      <c r="AF76" s="9"/>
      <c r="AG76" s="9"/>
      <c r="AH76" s="2"/>
      <c r="AI76" s="2"/>
      <c r="AJ76" s="2"/>
      <c r="AK76" s="2"/>
    </row>
    <row r="77" spans="1:37" ht="18" customHeight="1" thickBot="1">
      <c r="A77" s="43"/>
      <c r="B77" s="383" t="s">
        <v>7</v>
      </c>
      <c r="C77" s="432"/>
      <c r="D77" s="433">
        <f>SUM(E66:E76)</f>
        <v>0</v>
      </c>
      <c r="E77" s="434"/>
      <c r="F77" s="433">
        <f>SUM(G66:G76)</f>
        <v>0</v>
      </c>
      <c r="G77" s="434"/>
      <c r="H77" s="177">
        <f>SUM(H66:H76)</f>
        <v>0</v>
      </c>
      <c r="I77" s="177">
        <f>SUM(I66:I76)</f>
        <v>0</v>
      </c>
      <c r="J77" s="435">
        <f>SUM(K66:K76)</f>
        <v>0</v>
      </c>
      <c r="K77" s="436"/>
      <c r="L77" s="252">
        <f>ROUNDDOWN(J77*$V$55,0)</f>
        <v>0</v>
      </c>
      <c r="M77" s="389"/>
      <c r="N77" s="390"/>
      <c r="O77" s="294"/>
      <c r="P77" s="43"/>
      <c r="Q77" s="1"/>
      <c r="R77" s="345" t="s">
        <v>90</v>
      </c>
      <c r="S77" s="346" t="s">
        <v>92</v>
      </c>
      <c r="T77" s="357"/>
      <c r="V77" s="9" t="s">
        <v>29</v>
      </c>
      <c r="W77" s="9" t="s">
        <v>52</v>
      </c>
      <c r="X77" s="9" t="s">
        <v>53</v>
      </c>
      <c r="Y77" s="9" t="s">
        <v>54</v>
      </c>
      <c r="Z77" s="9" t="s">
        <v>55</v>
      </c>
      <c r="AA77" s="9" t="s">
        <v>56</v>
      </c>
      <c r="AB77" s="9" t="s">
        <v>57</v>
      </c>
      <c r="AC77" s="9" t="s">
        <v>58</v>
      </c>
      <c r="AD77" s="9"/>
      <c r="AE77" s="9"/>
      <c r="AF77" s="9"/>
      <c r="AG77" s="9"/>
      <c r="AH77" s="2"/>
      <c r="AI77" s="2"/>
      <c r="AJ77" s="2"/>
      <c r="AK77" s="2"/>
    </row>
    <row r="78" spans="1:37" ht="18" customHeight="1" thickBot="1">
      <c r="A78" s="43"/>
      <c r="B78" s="365" t="s">
        <v>50</v>
      </c>
      <c r="C78" s="25"/>
      <c r="D78" s="162"/>
      <c r="E78" s="165"/>
      <c r="F78" s="162"/>
      <c r="G78" s="165"/>
      <c r="H78" s="168"/>
      <c r="I78" s="168"/>
      <c r="J78" s="171"/>
      <c r="K78" s="258"/>
      <c r="L78" s="255">
        <f>L85-SUM(L79:L84)</f>
        <v>0</v>
      </c>
      <c r="M78" s="350"/>
      <c r="N78" s="351"/>
      <c r="O78" s="294"/>
      <c r="P78" s="43"/>
      <c r="Q78" s="1"/>
      <c r="R78" s="391"/>
      <c r="S78" s="380"/>
      <c r="T78" s="358"/>
      <c r="V78" s="9" t="s">
        <v>33</v>
      </c>
      <c r="W78" s="9" t="s">
        <v>52</v>
      </c>
      <c r="X78" s="9" t="s">
        <v>53</v>
      </c>
      <c r="Y78" s="9" t="s">
        <v>54</v>
      </c>
      <c r="Z78" s="9" t="s">
        <v>62</v>
      </c>
      <c r="AA78" s="9" t="s">
        <v>55</v>
      </c>
      <c r="AB78" s="9" t="s">
        <v>56</v>
      </c>
      <c r="AC78" s="9" t="s">
        <v>57</v>
      </c>
      <c r="AD78" s="9"/>
      <c r="AE78" s="9"/>
      <c r="AF78" s="9"/>
      <c r="AG78" s="9"/>
      <c r="AH78" s="2"/>
      <c r="AI78" s="2"/>
      <c r="AJ78" s="2"/>
      <c r="AK78" s="2"/>
    </row>
    <row r="79" spans="1:37" ht="18" customHeight="1" thickTop="1">
      <c r="A79" s="43"/>
      <c r="B79" s="366"/>
      <c r="C79" s="26"/>
      <c r="D79" s="163"/>
      <c r="E79" s="166"/>
      <c r="F79" s="163"/>
      <c r="G79" s="166"/>
      <c r="H79" s="169"/>
      <c r="I79" s="169"/>
      <c r="J79" s="172"/>
      <c r="K79" s="259"/>
      <c r="L79" s="256">
        <f t="shared" ref="L79:L84" si="3">IF(C79="",0,ROUNDDOWN(L$85*K79/J$85,0))</f>
        <v>0</v>
      </c>
      <c r="M79" s="352"/>
      <c r="N79" s="353"/>
      <c r="O79" s="294"/>
      <c r="P79" s="43"/>
      <c r="Q79" s="1"/>
      <c r="R79" s="381" t="s">
        <v>91</v>
      </c>
      <c r="S79" s="382" t="s">
        <v>77</v>
      </c>
      <c r="T79" s="378" t="s">
        <v>213</v>
      </c>
      <c r="V79" s="9" t="s">
        <v>38</v>
      </c>
      <c r="W79" s="9" t="s">
        <v>52</v>
      </c>
      <c r="X79" s="9" t="s">
        <v>53</v>
      </c>
      <c r="Y79" s="9" t="s">
        <v>54</v>
      </c>
      <c r="Z79" s="9" t="s">
        <v>62</v>
      </c>
      <c r="AA79" s="9" t="s">
        <v>55</v>
      </c>
      <c r="AB79" s="9" t="s">
        <v>56</v>
      </c>
      <c r="AC79" s="9" t="s">
        <v>57</v>
      </c>
      <c r="AD79" s="9"/>
      <c r="AE79" s="9"/>
      <c r="AF79" s="9"/>
      <c r="AG79" s="9"/>
      <c r="AH79" s="2"/>
      <c r="AI79" s="2"/>
      <c r="AJ79" s="2"/>
      <c r="AK79" s="2"/>
    </row>
    <row r="80" spans="1:37" ht="18" customHeight="1">
      <c r="A80" s="43"/>
      <c r="B80" s="366"/>
      <c r="C80" s="26"/>
      <c r="D80" s="163"/>
      <c r="E80" s="166"/>
      <c r="F80" s="163"/>
      <c r="G80" s="166"/>
      <c r="H80" s="169"/>
      <c r="I80" s="169"/>
      <c r="J80" s="245"/>
      <c r="K80" s="259"/>
      <c r="L80" s="256">
        <f t="shared" si="3"/>
        <v>0</v>
      </c>
      <c r="M80" s="352"/>
      <c r="N80" s="353"/>
      <c r="O80" s="294"/>
      <c r="P80" s="43"/>
      <c r="Q80" s="1"/>
      <c r="R80" s="345"/>
      <c r="S80" s="346"/>
      <c r="T80" s="379"/>
      <c r="V80" s="9" t="s">
        <v>41</v>
      </c>
      <c r="W80" s="9" t="s">
        <v>52</v>
      </c>
      <c r="X80" s="9" t="s">
        <v>53</v>
      </c>
      <c r="Y80" s="9" t="s">
        <v>54</v>
      </c>
      <c r="Z80" s="9" t="s">
        <v>62</v>
      </c>
      <c r="AA80" s="9" t="s">
        <v>55</v>
      </c>
      <c r="AB80" s="9" t="s">
        <v>56</v>
      </c>
      <c r="AC80" s="9" t="s">
        <v>57</v>
      </c>
      <c r="AD80" s="9"/>
      <c r="AE80" s="9"/>
      <c r="AF80" s="9"/>
      <c r="AG80" s="9"/>
      <c r="AH80" s="2"/>
      <c r="AI80" s="2"/>
      <c r="AJ80" s="2"/>
      <c r="AK80" s="2"/>
    </row>
    <row r="81" spans="1:38" ht="18" customHeight="1">
      <c r="A81" s="43"/>
      <c r="B81" s="366"/>
      <c r="C81" s="26"/>
      <c r="D81" s="163"/>
      <c r="E81" s="166"/>
      <c r="F81" s="163"/>
      <c r="G81" s="166"/>
      <c r="H81" s="169"/>
      <c r="I81" s="169"/>
      <c r="J81" s="163"/>
      <c r="K81" s="259"/>
      <c r="L81" s="256">
        <f t="shared" si="3"/>
        <v>0</v>
      </c>
      <c r="M81" s="352"/>
      <c r="N81" s="353"/>
      <c r="O81" s="294"/>
      <c r="P81" s="43"/>
      <c r="Q81" s="1"/>
      <c r="V81" s="9" t="s">
        <v>42</v>
      </c>
      <c r="W81" s="9" t="s">
        <v>52</v>
      </c>
      <c r="X81" s="9" t="s">
        <v>53</v>
      </c>
      <c r="Y81" s="9" t="s">
        <v>54</v>
      </c>
      <c r="Z81" s="9" t="s">
        <v>62</v>
      </c>
      <c r="AA81" s="9" t="s">
        <v>55</v>
      </c>
      <c r="AB81" s="9" t="s">
        <v>56</v>
      </c>
      <c r="AC81" s="9" t="s">
        <v>57</v>
      </c>
      <c r="AD81" s="9"/>
      <c r="AE81" s="9"/>
      <c r="AF81" s="9"/>
      <c r="AG81" s="9"/>
      <c r="AH81" s="2"/>
      <c r="AI81" s="2"/>
      <c r="AJ81" s="2"/>
      <c r="AK81" s="2"/>
    </row>
    <row r="82" spans="1:38" ht="18" customHeight="1">
      <c r="A82" s="43"/>
      <c r="B82" s="366"/>
      <c r="C82" s="26"/>
      <c r="D82" s="163"/>
      <c r="E82" s="166"/>
      <c r="F82" s="163"/>
      <c r="G82" s="166"/>
      <c r="H82" s="169"/>
      <c r="I82" s="169"/>
      <c r="J82" s="163"/>
      <c r="K82" s="259"/>
      <c r="L82" s="256">
        <f t="shared" si="3"/>
        <v>0</v>
      </c>
      <c r="M82" s="352"/>
      <c r="N82" s="353"/>
      <c r="O82" s="294"/>
      <c r="P82" s="43"/>
      <c r="Q82" s="1"/>
      <c r="V82" s="9" t="s">
        <v>44</v>
      </c>
      <c r="W82" s="9" t="s">
        <v>52</v>
      </c>
      <c r="X82" s="9" t="s">
        <v>53</v>
      </c>
      <c r="Y82" s="9" t="s">
        <v>54</v>
      </c>
      <c r="Z82" s="9" t="s">
        <v>62</v>
      </c>
      <c r="AA82" s="9" t="s">
        <v>55</v>
      </c>
      <c r="AB82" s="9" t="s">
        <v>56</v>
      </c>
      <c r="AC82" s="9" t="s">
        <v>57</v>
      </c>
      <c r="AD82" s="9"/>
      <c r="AE82" s="9"/>
      <c r="AF82" s="9"/>
      <c r="AG82" s="9"/>
      <c r="AH82" s="2"/>
      <c r="AI82" s="2"/>
      <c r="AJ82" s="2"/>
      <c r="AK82" s="2"/>
    </row>
    <row r="83" spans="1:38" ht="18" customHeight="1">
      <c r="A83" s="43"/>
      <c r="B83" s="366"/>
      <c r="C83" s="26"/>
      <c r="D83" s="163"/>
      <c r="E83" s="166"/>
      <c r="F83" s="163"/>
      <c r="G83" s="166"/>
      <c r="H83" s="169"/>
      <c r="I83" s="169"/>
      <c r="J83" s="163"/>
      <c r="K83" s="259"/>
      <c r="L83" s="256">
        <f t="shared" si="3"/>
        <v>0</v>
      </c>
      <c r="M83" s="352"/>
      <c r="N83" s="353"/>
      <c r="O83" s="294"/>
      <c r="P83" s="43"/>
      <c r="Q83" s="1"/>
      <c r="V83" s="9" t="s">
        <v>98</v>
      </c>
      <c r="W83" s="9" t="s">
        <v>52</v>
      </c>
      <c r="X83" s="9" t="s">
        <v>53</v>
      </c>
      <c r="Y83" s="9" t="s">
        <v>54</v>
      </c>
      <c r="Z83" s="9" t="s">
        <v>55</v>
      </c>
      <c r="AA83" s="9" t="s">
        <v>56</v>
      </c>
      <c r="AB83" s="9" t="s">
        <v>57</v>
      </c>
      <c r="AC83" s="9" t="s">
        <v>58</v>
      </c>
      <c r="AH83" s="2"/>
      <c r="AI83" s="2"/>
      <c r="AJ83" s="2"/>
      <c r="AK83" s="2"/>
    </row>
    <row r="84" spans="1:38" ht="18" customHeight="1">
      <c r="A84" s="43"/>
      <c r="B84" s="367"/>
      <c r="C84" s="27"/>
      <c r="D84" s="175"/>
      <c r="E84" s="173"/>
      <c r="F84" s="175"/>
      <c r="G84" s="173"/>
      <c r="H84" s="174"/>
      <c r="I84" s="174"/>
      <c r="J84" s="175"/>
      <c r="K84" s="260"/>
      <c r="L84" s="256">
        <f t="shared" si="3"/>
        <v>0</v>
      </c>
      <c r="M84" s="354"/>
      <c r="N84" s="355"/>
      <c r="O84" s="294"/>
      <c r="P84" s="43"/>
      <c r="Q84" s="1"/>
      <c r="U84" s="10"/>
      <c r="AH84" s="2"/>
      <c r="AI84" s="2"/>
      <c r="AJ84" s="2"/>
      <c r="AK84" s="2"/>
    </row>
    <row r="85" spans="1:38" ht="18" customHeight="1" thickBot="1">
      <c r="A85" s="43"/>
      <c r="B85" s="368" t="s">
        <v>7</v>
      </c>
      <c r="C85" s="396"/>
      <c r="D85" s="370">
        <f>SUM(E78:E84)</f>
        <v>0</v>
      </c>
      <c r="E85" s="371"/>
      <c r="F85" s="370">
        <f>SUM(G78:G84)</f>
        <v>0</v>
      </c>
      <c r="G85" s="371"/>
      <c r="H85" s="119">
        <f>SUM(H78:H84)</f>
        <v>0</v>
      </c>
      <c r="I85" s="119">
        <f>SUM(I78:I84)</f>
        <v>0</v>
      </c>
      <c r="J85" s="397">
        <f>SUM(K78:K84)</f>
        <v>0</v>
      </c>
      <c r="K85" s="398"/>
      <c r="L85" s="252">
        <f>ROUNDDOWN(J85*$V$55,0)</f>
        <v>0</v>
      </c>
      <c r="M85" s="399"/>
      <c r="N85" s="400"/>
      <c r="O85" s="294"/>
      <c r="P85" s="43"/>
      <c r="Q85" s="1"/>
      <c r="AH85" s="2"/>
      <c r="AI85" s="2"/>
      <c r="AJ85" s="2"/>
      <c r="AK85" s="2"/>
    </row>
    <row r="86" spans="1:38" ht="18" customHeight="1" thickTop="1">
      <c r="A86" s="43"/>
      <c r="B86" s="441" t="s">
        <v>63</v>
      </c>
      <c r="C86" s="442"/>
      <c r="D86" s="443">
        <f>D65+D77+D85</f>
        <v>0</v>
      </c>
      <c r="E86" s="444"/>
      <c r="F86" s="443">
        <f>F65+F77+F85</f>
        <v>0</v>
      </c>
      <c r="G86" s="445"/>
      <c r="H86" s="182">
        <f>H65+H77+H85</f>
        <v>0</v>
      </c>
      <c r="I86" s="182">
        <f>I65+I77+I85</f>
        <v>0</v>
      </c>
      <c r="J86" s="446">
        <f>J65+J77+J85</f>
        <v>0</v>
      </c>
      <c r="K86" s="447"/>
      <c r="L86" s="261">
        <f>L65+L77+L85</f>
        <v>0</v>
      </c>
      <c r="M86" s="448"/>
      <c r="N86" s="449"/>
      <c r="O86" s="294"/>
      <c r="P86" s="43"/>
      <c r="Q86" s="1"/>
      <c r="AH86" s="2"/>
      <c r="AI86" s="2"/>
      <c r="AJ86" s="2"/>
      <c r="AK86" s="2"/>
    </row>
    <row r="87" spans="1:38" ht="18" customHeight="1">
      <c r="A87" s="43"/>
      <c r="B87" s="415" t="s">
        <v>211</v>
      </c>
      <c r="C87" s="416"/>
      <c r="D87" s="417"/>
      <c r="E87" s="418"/>
      <c r="F87" s="419"/>
      <c r="G87" s="420"/>
      <c r="H87" s="179"/>
      <c r="I87" s="179"/>
      <c r="J87" s="421"/>
      <c r="K87" s="422"/>
      <c r="L87" s="254"/>
      <c r="M87" s="392"/>
      <c r="N87" s="393"/>
      <c r="O87" s="294"/>
      <c r="P87" s="43"/>
      <c r="Q87" s="1"/>
      <c r="AH87" s="2"/>
      <c r="AI87" s="2"/>
      <c r="AJ87" s="2"/>
      <c r="AK87" s="2"/>
    </row>
    <row r="88" spans="1:38" ht="18" customHeight="1" thickBot="1">
      <c r="A88" s="43"/>
      <c r="B88" s="383" t="s">
        <v>64</v>
      </c>
      <c r="C88" s="394"/>
      <c r="D88" s="385">
        <f>SUM(D86:E87)</f>
        <v>0</v>
      </c>
      <c r="E88" s="386"/>
      <c r="F88" s="385">
        <f>SUM(F86:G87)</f>
        <v>0</v>
      </c>
      <c r="G88" s="386"/>
      <c r="H88" s="130">
        <f>SUM(H86:H87)</f>
        <v>0</v>
      </c>
      <c r="I88" s="130">
        <f>SUM(I86:I87)</f>
        <v>0</v>
      </c>
      <c r="J88" s="387">
        <f>SUM(J86:K87)</f>
        <v>0</v>
      </c>
      <c r="K88" s="395"/>
      <c r="L88" s="252">
        <f>SUM(L86:L87)</f>
        <v>0</v>
      </c>
      <c r="M88" s="389"/>
      <c r="N88" s="390"/>
      <c r="O88" s="294"/>
      <c r="P88" s="43"/>
      <c r="Q88" s="1"/>
      <c r="AH88" s="2"/>
      <c r="AI88" s="2"/>
      <c r="AJ88" s="2"/>
      <c r="AK88" s="2"/>
    </row>
    <row r="89" spans="1:38" ht="18" customHeight="1">
      <c r="A89" s="43"/>
      <c r="B89" s="209" t="s">
        <v>179</v>
      </c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09"/>
      <c r="O89" s="43"/>
      <c r="P89" s="43"/>
      <c r="Q89" s="1"/>
      <c r="AH89" s="2"/>
      <c r="AI89" s="2"/>
      <c r="AJ89" s="2"/>
      <c r="AK89" s="2"/>
    </row>
    <row r="90" spans="1:38" ht="18" customHeight="1">
      <c r="A90" s="43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1"/>
      <c r="O90" s="43"/>
      <c r="P90" s="43"/>
      <c r="Q90" s="1"/>
      <c r="AH90" s="2"/>
      <c r="AI90" s="2"/>
      <c r="AJ90" s="2"/>
      <c r="AK90" s="2"/>
    </row>
    <row r="91" spans="1:38" ht="18" customHeight="1" thickBot="1">
      <c r="A91" s="43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1"/>
      <c r="O91" s="43"/>
      <c r="P91" s="43"/>
      <c r="Q91" s="1"/>
      <c r="AH91" s="2"/>
      <c r="AI91" s="2"/>
      <c r="AJ91" s="2"/>
      <c r="AK91" s="2"/>
    </row>
    <row r="92" spans="1:38" ht="18" customHeight="1" thickBot="1">
      <c r="A92" s="43"/>
      <c r="B92" s="30" t="s">
        <v>151</v>
      </c>
      <c r="C92" s="43"/>
      <c r="D92" s="43"/>
      <c r="E92" s="43"/>
      <c r="F92" s="43"/>
      <c r="G92" s="450">
        <f>G52</f>
        <v>0</v>
      </c>
      <c r="H92" s="451"/>
      <c r="I92" s="43"/>
      <c r="J92" s="43"/>
      <c r="K92" s="43"/>
      <c r="L92" s="43"/>
      <c r="M92" s="43"/>
      <c r="N92" s="43"/>
      <c r="P92" s="43"/>
      <c r="Q92" s="1"/>
      <c r="Z92" s="2"/>
      <c r="AA92" s="2"/>
      <c r="AB92" s="2"/>
      <c r="AC92" s="2"/>
      <c r="AD92" s="2"/>
      <c r="AE92" s="2"/>
      <c r="AF92" s="2"/>
      <c r="AG92" s="2"/>
      <c r="AH92" s="2"/>
      <c r="AL92" s="1"/>
    </row>
    <row r="93" spans="1:38" ht="18" customHeight="1">
      <c r="A93" s="43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104"/>
      <c r="P93" s="43"/>
      <c r="Q93" s="1"/>
      <c r="AH93" s="2"/>
      <c r="AI93" s="2"/>
      <c r="AJ93" s="2"/>
      <c r="AK93" s="2"/>
    </row>
    <row r="94" spans="1:38" ht="18" customHeight="1" thickBot="1">
      <c r="A94" s="43"/>
      <c r="B94" s="314" t="s">
        <v>94</v>
      </c>
      <c r="C94" s="314"/>
      <c r="D94" s="140" t="s">
        <v>95</v>
      </c>
      <c r="E94" s="140" t="s">
        <v>96</v>
      </c>
      <c r="F94" s="139" t="s">
        <v>97</v>
      </c>
      <c r="G94" s="105"/>
      <c r="H94" s="106"/>
      <c r="I94" s="106"/>
      <c r="J94" s="106"/>
      <c r="K94" s="106"/>
      <c r="L94" s="213"/>
      <c r="M94" s="304"/>
      <c r="N94" s="304"/>
      <c r="O94" s="43"/>
      <c r="P94" s="43"/>
      <c r="V94" s="190" t="s">
        <v>142</v>
      </c>
      <c r="W94" s="86"/>
      <c r="X94" s="86"/>
      <c r="Y94" s="85"/>
      <c r="AH94" s="2"/>
      <c r="AI94" s="2"/>
      <c r="AJ94" s="2"/>
      <c r="AK94" s="2"/>
    </row>
    <row r="95" spans="1:38" ht="18" customHeight="1" thickTop="1" thickBot="1">
      <c r="A95" s="43"/>
      <c r="B95" s="427"/>
      <c r="C95" s="427"/>
      <c r="D95" s="276">
        <f>D55</f>
        <v>0</v>
      </c>
      <c r="E95" s="142"/>
      <c r="F95" s="138">
        <f>IFERROR(E95+V95,"")</f>
        <v>0</v>
      </c>
      <c r="G95" s="107"/>
      <c r="H95" s="141"/>
      <c r="I95" s="141"/>
      <c r="J95" s="141"/>
      <c r="K95" s="108"/>
      <c r="L95" s="47"/>
      <c r="M95" s="302"/>
      <c r="N95" s="36"/>
      <c r="O95" s="15"/>
      <c r="P95" s="43"/>
      <c r="Q95" s="1"/>
      <c r="R95" s="42" t="s">
        <v>110</v>
      </c>
      <c r="V95" s="266">
        <f>$D$95</f>
        <v>0</v>
      </c>
      <c r="W95" s="84" t="s">
        <v>209</v>
      </c>
      <c r="X95" s="198">
        <v>0.66666666659999996</v>
      </c>
      <c r="Y95" s="87"/>
      <c r="AH95" s="5"/>
      <c r="AI95" s="2"/>
      <c r="AJ95" s="2"/>
      <c r="AK95" s="2"/>
    </row>
    <row r="96" spans="1:38" ht="18" customHeight="1" thickTop="1">
      <c r="A96" s="43"/>
      <c r="B96" s="31"/>
      <c r="C96" s="31"/>
      <c r="D96" s="32"/>
      <c r="E96" s="32"/>
      <c r="F96" s="33"/>
      <c r="G96" s="33"/>
      <c r="H96" s="34"/>
      <c r="I96" s="34"/>
      <c r="J96" s="46"/>
      <c r="K96" s="46"/>
      <c r="L96" s="47"/>
      <c r="M96" s="302"/>
      <c r="N96" s="36"/>
      <c r="O96" s="37"/>
      <c r="P96" s="48"/>
      <c r="R96" s="42" t="s">
        <v>111</v>
      </c>
      <c r="S96" s="6"/>
      <c r="W96" s="84" t="s">
        <v>210</v>
      </c>
      <c r="X96" s="199">
        <v>0.5</v>
      </c>
      <c r="Y96" s="87"/>
      <c r="AH96" s="5"/>
      <c r="AI96" s="2"/>
      <c r="AJ96" s="2"/>
      <c r="AK96" s="2"/>
    </row>
    <row r="97" spans="1:37" ht="18" customHeight="1" thickBot="1">
      <c r="A97" s="43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4"/>
      <c r="N97" s="44" t="s">
        <v>100</v>
      </c>
      <c r="O97" s="19"/>
      <c r="P97" s="43"/>
      <c r="Q97" s="1"/>
      <c r="R97" s="3"/>
      <c r="S97" s="3"/>
      <c r="T97" s="3"/>
      <c r="AB97" s="5"/>
      <c r="AC97" s="2"/>
      <c r="AD97" s="2"/>
      <c r="AE97" s="2"/>
      <c r="AF97" s="2"/>
      <c r="AG97" s="2"/>
      <c r="AH97" s="2"/>
      <c r="AI97" s="2"/>
      <c r="AJ97" s="2"/>
      <c r="AK97" s="2"/>
    </row>
    <row r="98" spans="1:37" ht="18" customHeight="1">
      <c r="A98" s="43"/>
      <c r="B98" s="332" t="s">
        <v>0</v>
      </c>
      <c r="C98" s="333"/>
      <c r="D98" s="428" t="s">
        <v>101</v>
      </c>
      <c r="E98" s="429"/>
      <c r="F98" s="326" t="s">
        <v>79</v>
      </c>
      <c r="G98" s="327"/>
      <c r="H98" s="327"/>
      <c r="I98" s="328"/>
      <c r="J98" s="326" t="s">
        <v>78</v>
      </c>
      <c r="K98" s="327"/>
      <c r="L98" s="328"/>
      <c r="M98" s="332" t="s">
        <v>2</v>
      </c>
      <c r="N98" s="333"/>
      <c r="O98" s="294"/>
      <c r="P98" s="43"/>
      <c r="Q98" s="1"/>
      <c r="R98" s="338" t="s">
        <v>67</v>
      </c>
      <c r="S98" s="339"/>
      <c r="T98" s="45" t="s">
        <v>68</v>
      </c>
      <c r="V98" s="191" t="s">
        <v>112</v>
      </c>
      <c r="W98" s="189"/>
      <c r="X98" s="189"/>
      <c r="AG98" s="5"/>
      <c r="AH98" s="2"/>
      <c r="AI98" s="2"/>
      <c r="AJ98" s="2"/>
      <c r="AK98" s="2"/>
    </row>
    <row r="99" spans="1:37" ht="18" customHeight="1">
      <c r="A99" s="43"/>
      <c r="B99" s="334"/>
      <c r="C99" s="335"/>
      <c r="D99" s="430"/>
      <c r="E99" s="431"/>
      <c r="F99" s="334" t="s">
        <v>1</v>
      </c>
      <c r="G99" s="452"/>
      <c r="H99" s="425" t="e">
        <f>VLOOKUP(D172,U264:Z267,6,FALSE)</f>
        <v>#N/A</v>
      </c>
      <c r="I99" s="426" t="e">
        <f>VLOOKUP(D172,U264:Z267,5,FALSE)</f>
        <v>#N/A</v>
      </c>
      <c r="J99" s="334" t="s">
        <v>1</v>
      </c>
      <c r="K99" s="452"/>
      <c r="L99" s="425" t="s">
        <v>93</v>
      </c>
      <c r="M99" s="334"/>
      <c r="N99" s="335"/>
      <c r="O99" s="294"/>
      <c r="P99" s="43"/>
      <c r="Q99" s="1"/>
      <c r="R99" s="345" t="s">
        <v>81</v>
      </c>
      <c r="S99" s="346" t="s">
        <v>69</v>
      </c>
      <c r="T99" s="356" t="s">
        <v>212</v>
      </c>
      <c r="V99" s="191" t="s">
        <v>9</v>
      </c>
      <c r="W99" s="191"/>
      <c r="X99" s="191"/>
      <c r="Y99" s="9"/>
      <c r="Z99" s="9"/>
      <c r="AA99" s="9"/>
      <c r="AB99" s="9"/>
      <c r="AC99" s="9"/>
      <c r="AD99" s="9"/>
      <c r="AE99" s="9"/>
      <c r="AF99" s="9"/>
      <c r="AG99" s="9"/>
      <c r="AH99" s="2"/>
      <c r="AI99" s="2"/>
      <c r="AJ99" s="2"/>
      <c r="AK99" s="2"/>
    </row>
    <row r="100" spans="1:37" ht="18" customHeight="1">
      <c r="A100" s="43"/>
      <c r="B100" s="437" t="s">
        <v>144</v>
      </c>
      <c r="C100" s="439" t="s">
        <v>4</v>
      </c>
      <c r="D100" s="363" t="s">
        <v>174</v>
      </c>
      <c r="E100" s="56" t="s">
        <v>5</v>
      </c>
      <c r="F100" s="363" t="s">
        <v>174</v>
      </c>
      <c r="G100" s="57" t="s">
        <v>5</v>
      </c>
      <c r="H100" s="425"/>
      <c r="I100" s="426"/>
      <c r="J100" s="363" t="s">
        <v>174</v>
      </c>
      <c r="K100" s="58" t="s">
        <v>5</v>
      </c>
      <c r="L100" s="425"/>
      <c r="M100" s="334"/>
      <c r="N100" s="335"/>
      <c r="O100" s="294"/>
      <c r="P100" s="43"/>
      <c r="Q100" s="1"/>
      <c r="R100" s="345"/>
      <c r="S100" s="346"/>
      <c r="T100" s="357"/>
      <c r="U100" s="3"/>
      <c r="V100" s="192" t="s">
        <v>10</v>
      </c>
      <c r="W100" s="192" t="s">
        <v>11</v>
      </c>
      <c r="X100" s="192" t="s">
        <v>12</v>
      </c>
      <c r="Y100" s="9" t="s">
        <v>13</v>
      </c>
      <c r="Z100" s="9" t="s">
        <v>14</v>
      </c>
      <c r="AA100" s="9" t="s">
        <v>15</v>
      </c>
      <c r="AB100" s="9" t="s">
        <v>16</v>
      </c>
      <c r="AC100" s="9" t="s">
        <v>17</v>
      </c>
      <c r="AD100" s="9" t="s">
        <v>18</v>
      </c>
      <c r="AE100" s="9" t="s">
        <v>18</v>
      </c>
      <c r="AF100" s="9" t="s">
        <v>18</v>
      </c>
      <c r="AG100" s="9" t="s">
        <v>18</v>
      </c>
      <c r="AH100" s="2"/>
      <c r="AI100" s="2"/>
      <c r="AJ100" s="2"/>
      <c r="AK100" s="2"/>
    </row>
    <row r="101" spans="1:37" ht="18" customHeight="1" thickBot="1">
      <c r="A101" s="43"/>
      <c r="B101" s="438"/>
      <c r="C101" s="440"/>
      <c r="D101" s="364"/>
      <c r="E101" s="51" t="s">
        <v>139</v>
      </c>
      <c r="F101" s="364"/>
      <c r="G101" s="52" t="s">
        <v>140</v>
      </c>
      <c r="H101" s="53" t="s">
        <v>130</v>
      </c>
      <c r="I101" s="53" t="s">
        <v>131</v>
      </c>
      <c r="J101" s="364"/>
      <c r="K101" s="52" t="s">
        <v>121</v>
      </c>
      <c r="L101" s="55" t="s">
        <v>132</v>
      </c>
      <c r="M101" s="336"/>
      <c r="N101" s="337"/>
      <c r="O101" s="294"/>
      <c r="P101" s="43"/>
      <c r="Q101" s="1"/>
      <c r="R101" s="345" t="s">
        <v>82</v>
      </c>
      <c r="S101" s="346" t="s">
        <v>124</v>
      </c>
      <c r="T101" s="357"/>
      <c r="V101" s="192" t="s">
        <v>19</v>
      </c>
      <c r="W101" s="192" t="s">
        <v>20</v>
      </c>
      <c r="X101" s="192" t="s">
        <v>21</v>
      </c>
      <c r="Y101" s="9" t="s">
        <v>14</v>
      </c>
      <c r="Z101" s="9" t="s">
        <v>15</v>
      </c>
      <c r="AA101" s="9" t="s">
        <v>16</v>
      </c>
      <c r="AB101" s="9" t="s">
        <v>17</v>
      </c>
      <c r="AC101" s="9" t="s">
        <v>18</v>
      </c>
      <c r="AD101" s="9" t="s">
        <v>18</v>
      </c>
      <c r="AE101" s="9" t="s">
        <v>18</v>
      </c>
      <c r="AF101" s="9" t="s">
        <v>18</v>
      </c>
      <c r="AG101" s="9" t="s">
        <v>18</v>
      </c>
      <c r="AH101" s="2"/>
      <c r="AI101" s="2"/>
      <c r="AJ101" s="2"/>
      <c r="AK101" s="2"/>
    </row>
    <row r="102" spans="1:37" ht="18" customHeight="1">
      <c r="A102" s="43"/>
      <c r="B102" s="366" t="s">
        <v>6</v>
      </c>
      <c r="C102" s="50"/>
      <c r="D102" s="185"/>
      <c r="E102" s="183"/>
      <c r="F102" s="185"/>
      <c r="G102" s="183"/>
      <c r="H102" s="184"/>
      <c r="I102" s="184"/>
      <c r="J102" s="185"/>
      <c r="K102" s="244"/>
      <c r="L102" s="255">
        <f>IFERROR(L105-L103-L104,"")</f>
        <v>0</v>
      </c>
      <c r="M102" s="454"/>
      <c r="N102" s="455"/>
      <c r="O102" s="294"/>
      <c r="P102" s="43"/>
      <c r="Q102" s="1"/>
      <c r="R102" s="345"/>
      <c r="S102" s="346"/>
      <c r="T102" s="357"/>
      <c r="V102" s="192" t="s">
        <v>22</v>
      </c>
      <c r="W102" s="192" t="s">
        <v>20</v>
      </c>
      <c r="X102" s="192" t="s">
        <v>23</v>
      </c>
      <c r="Y102" s="9" t="s">
        <v>21</v>
      </c>
      <c r="Z102" s="9" t="s">
        <v>16</v>
      </c>
      <c r="AA102" s="9" t="s">
        <v>17</v>
      </c>
      <c r="AB102" s="9" t="s">
        <v>18</v>
      </c>
      <c r="AC102" s="9" t="s">
        <v>18</v>
      </c>
      <c r="AD102" s="9" t="s">
        <v>18</v>
      </c>
      <c r="AE102" s="9" t="s">
        <v>18</v>
      </c>
      <c r="AF102" s="9" t="s">
        <v>18</v>
      </c>
      <c r="AG102" s="9" t="s">
        <v>18</v>
      </c>
      <c r="AH102" s="2"/>
      <c r="AI102" s="2"/>
      <c r="AJ102" s="2"/>
      <c r="AK102" s="2"/>
    </row>
    <row r="103" spans="1:37" ht="18" customHeight="1">
      <c r="A103" s="43"/>
      <c r="B103" s="366"/>
      <c r="C103" s="20"/>
      <c r="D103" s="163"/>
      <c r="E103" s="166"/>
      <c r="F103" s="163"/>
      <c r="G103" s="166"/>
      <c r="H103" s="169"/>
      <c r="I103" s="169"/>
      <c r="J103" s="172"/>
      <c r="K103" s="246"/>
      <c r="L103" s="256">
        <f>IF(C103="",0,ROUNDDOWN(L$105*K103/J$105,0))</f>
        <v>0</v>
      </c>
      <c r="M103" s="352"/>
      <c r="N103" s="353"/>
      <c r="O103" s="294"/>
      <c r="P103" s="43"/>
      <c r="Q103" s="1"/>
      <c r="R103" s="345" t="s">
        <v>83</v>
      </c>
      <c r="S103" s="346" t="s">
        <v>70</v>
      </c>
      <c r="T103" s="357"/>
      <c r="V103" s="192" t="s">
        <v>24</v>
      </c>
      <c r="W103" s="192" t="s">
        <v>20</v>
      </c>
      <c r="X103" s="192" t="s">
        <v>25</v>
      </c>
      <c r="Y103" s="9" t="s">
        <v>26</v>
      </c>
      <c r="Z103" s="9" t="s">
        <v>27</v>
      </c>
      <c r="AA103" s="9" t="s">
        <v>28</v>
      </c>
      <c r="AB103" s="9" t="s">
        <v>16</v>
      </c>
      <c r="AC103" s="9" t="s">
        <v>17</v>
      </c>
      <c r="AD103" s="9" t="s">
        <v>18</v>
      </c>
      <c r="AE103" s="9" t="s">
        <v>18</v>
      </c>
      <c r="AF103" s="9" t="s">
        <v>18</v>
      </c>
      <c r="AG103" s="9" t="s">
        <v>18</v>
      </c>
      <c r="AH103" s="2"/>
      <c r="AI103" s="2"/>
      <c r="AJ103" s="2"/>
      <c r="AK103" s="2"/>
    </row>
    <row r="104" spans="1:37" ht="18" customHeight="1">
      <c r="A104" s="43"/>
      <c r="B104" s="367"/>
      <c r="C104" s="21"/>
      <c r="D104" s="175"/>
      <c r="E104" s="173"/>
      <c r="F104" s="175"/>
      <c r="G104" s="173"/>
      <c r="H104" s="174"/>
      <c r="I104" s="174"/>
      <c r="J104" s="176"/>
      <c r="K104" s="247"/>
      <c r="L104" s="256">
        <f>IF(C104="",0,ROUNDDOWN(L$105*K104/J$105,0))</f>
        <v>0</v>
      </c>
      <c r="M104" s="354"/>
      <c r="N104" s="355"/>
      <c r="O104" s="294"/>
      <c r="P104" s="43"/>
      <c r="Q104" s="1"/>
      <c r="R104" s="345"/>
      <c r="S104" s="346"/>
      <c r="T104" s="357"/>
      <c r="V104" s="192" t="s">
        <v>29</v>
      </c>
      <c r="W104" s="192" t="s">
        <v>20</v>
      </c>
      <c r="X104" s="192" t="s">
        <v>30</v>
      </c>
      <c r="Y104" s="9" t="s">
        <v>31</v>
      </c>
      <c r="Z104" s="9" t="s">
        <v>26</v>
      </c>
      <c r="AA104" s="9" t="s">
        <v>32</v>
      </c>
      <c r="AB104" s="9" t="s">
        <v>14</v>
      </c>
      <c r="AC104" s="9" t="s">
        <v>16</v>
      </c>
      <c r="AD104" s="9" t="s">
        <v>15</v>
      </c>
      <c r="AE104" s="9" t="s">
        <v>17</v>
      </c>
      <c r="AF104" s="9" t="s">
        <v>18</v>
      </c>
      <c r="AG104" s="9" t="s">
        <v>18</v>
      </c>
      <c r="AH104" s="2"/>
      <c r="AI104" s="2"/>
      <c r="AJ104" s="2"/>
      <c r="AK104" s="2"/>
    </row>
    <row r="105" spans="1:37" ht="18" customHeight="1" thickBot="1">
      <c r="A105" s="43"/>
      <c r="B105" s="453" t="s">
        <v>7</v>
      </c>
      <c r="C105" s="432"/>
      <c r="D105" s="433">
        <f>SUM(E102:E104)</f>
        <v>0</v>
      </c>
      <c r="E105" s="434"/>
      <c r="F105" s="433">
        <f>SUM(G102:G104)</f>
        <v>0</v>
      </c>
      <c r="G105" s="434"/>
      <c r="H105" s="130">
        <f>SUM(H102:H104)</f>
        <v>0</v>
      </c>
      <c r="I105" s="130">
        <f>SUM(I102:I104)</f>
        <v>0</v>
      </c>
      <c r="J105" s="387">
        <f>SUM(K102:K104)</f>
        <v>0</v>
      </c>
      <c r="K105" s="388"/>
      <c r="L105" s="252">
        <f>IFERROR(ROUNDDOWN(J105*$V$95,0),"")</f>
        <v>0</v>
      </c>
      <c r="M105" s="389"/>
      <c r="N105" s="390"/>
      <c r="O105" s="294"/>
      <c r="P105" s="43"/>
      <c r="Q105" s="1"/>
      <c r="R105" s="345" t="s">
        <v>84</v>
      </c>
      <c r="S105" s="346" t="s">
        <v>71</v>
      </c>
      <c r="T105" s="357"/>
      <c r="V105" s="9" t="s">
        <v>33</v>
      </c>
      <c r="W105" s="9" t="s">
        <v>34</v>
      </c>
      <c r="X105" s="9" t="s">
        <v>13</v>
      </c>
      <c r="Y105" s="9" t="s">
        <v>35</v>
      </c>
      <c r="Z105" s="9" t="s">
        <v>36</v>
      </c>
      <c r="AA105" s="9" t="s">
        <v>28</v>
      </c>
      <c r="AB105" s="9" t="s">
        <v>16</v>
      </c>
      <c r="AC105" s="9" t="s">
        <v>37</v>
      </c>
      <c r="AD105" s="9" t="s">
        <v>14</v>
      </c>
      <c r="AE105" s="9" t="s">
        <v>17</v>
      </c>
      <c r="AF105" s="9" t="s">
        <v>18</v>
      </c>
      <c r="AG105" s="9" t="s">
        <v>18</v>
      </c>
      <c r="AH105" s="2"/>
      <c r="AI105" s="2"/>
      <c r="AJ105" s="2"/>
      <c r="AK105" s="2"/>
    </row>
    <row r="106" spans="1:37" ht="18" customHeight="1">
      <c r="A106" s="43"/>
      <c r="B106" s="365" t="s">
        <v>8</v>
      </c>
      <c r="C106" s="22"/>
      <c r="D106" s="162"/>
      <c r="E106" s="165"/>
      <c r="F106" s="162"/>
      <c r="G106" s="165"/>
      <c r="H106" s="168"/>
      <c r="I106" s="168"/>
      <c r="J106" s="171"/>
      <c r="K106" s="248"/>
      <c r="L106" s="255">
        <f>IFERROR(L117-SUM(L107:L116),"")</f>
        <v>0</v>
      </c>
      <c r="M106" s="350"/>
      <c r="N106" s="351"/>
      <c r="O106" s="294"/>
      <c r="P106" s="43"/>
      <c r="Q106" s="1"/>
      <c r="R106" s="345"/>
      <c r="S106" s="346"/>
      <c r="T106" s="357"/>
      <c r="V106" s="9" t="s">
        <v>38</v>
      </c>
      <c r="W106" s="9" t="s">
        <v>39</v>
      </c>
      <c r="X106" s="9" t="s">
        <v>35</v>
      </c>
      <c r="Y106" s="9" t="s">
        <v>36</v>
      </c>
      <c r="Z106" s="9" t="s">
        <v>28</v>
      </c>
      <c r="AA106" s="9" t="s">
        <v>40</v>
      </c>
      <c r="AB106" s="9" t="s">
        <v>16</v>
      </c>
      <c r="AC106" s="9" t="s">
        <v>14</v>
      </c>
      <c r="AD106" s="9" t="s">
        <v>17</v>
      </c>
      <c r="AE106" s="9" t="s">
        <v>18</v>
      </c>
      <c r="AF106" s="9" t="s">
        <v>18</v>
      </c>
      <c r="AG106" s="9" t="s">
        <v>18</v>
      </c>
      <c r="AH106" s="2"/>
      <c r="AI106" s="2"/>
      <c r="AJ106" s="2"/>
      <c r="AK106" s="2"/>
    </row>
    <row r="107" spans="1:37" ht="18" customHeight="1">
      <c r="A107" s="43"/>
      <c r="B107" s="366"/>
      <c r="C107" s="23"/>
      <c r="D107" s="163"/>
      <c r="E107" s="166"/>
      <c r="F107" s="163"/>
      <c r="G107" s="166"/>
      <c r="H107" s="169"/>
      <c r="I107" s="169"/>
      <c r="J107" s="172"/>
      <c r="K107" s="246"/>
      <c r="L107" s="256">
        <f t="shared" ref="L107:L116" si="4">IF(C107="",0,ROUNDDOWN(L$117*K107/J$117,0))</f>
        <v>0</v>
      </c>
      <c r="M107" s="352"/>
      <c r="N107" s="353"/>
      <c r="O107" s="294"/>
      <c r="P107" s="43"/>
      <c r="Q107" s="1"/>
      <c r="R107" s="345" t="s">
        <v>85</v>
      </c>
      <c r="S107" s="346" t="s">
        <v>72</v>
      </c>
      <c r="T107" s="357"/>
      <c r="V107" s="9" t="s">
        <v>41</v>
      </c>
      <c r="W107" s="9" t="s">
        <v>39</v>
      </c>
      <c r="X107" s="9" t="s">
        <v>35</v>
      </c>
      <c r="Y107" s="9" t="s">
        <v>36</v>
      </c>
      <c r="Z107" s="9" t="s">
        <v>28</v>
      </c>
      <c r="AA107" s="9" t="s">
        <v>16</v>
      </c>
      <c r="AB107" s="9" t="s">
        <v>14</v>
      </c>
      <c r="AC107" s="9" t="s">
        <v>17</v>
      </c>
      <c r="AD107" s="9" t="s">
        <v>18</v>
      </c>
      <c r="AE107" s="9" t="s">
        <v>18</v>
      </c>
      <c r="AF107" s="9" t="s">
        <v>18</v>
      </c>
      <c r="AG107" s="9" t="s">
        <v>18</v>
      </c>
      <c r="AH107" s="2"/>
      <c r="AI107" s="2"/>
      <c r="AJ107" s="2"/>
      <c r="AK107" s="2"/>
    </row>
    <row r="108" spans="1:37" ht="18" customHeight="1">
      <c r="A108" s="43"/>
      <c r="B108" s="366"/>
      <c r="C108" s="23"/>
      <c r="D108" s="163"/>
      <c r="E108" s="166"/>
      <c r="F108" s="163"/>
      <c r="G108" s="166"/>
      <c r="H108" s="169"/>
      <c r="I108" s="169"/>
      <c r="J108" s="172"/>
      <c r="K108" s="246"/>
      <c r="L108" s="256">
        <f t="shared" si="4"/>
        <v>0</v>
      </c>
      <c r="M108" s="352"/>
      <c r="N108" s="353"/>
      <c r="O108" s="294"/>
      <c r="P108" s="43"/>
      <c r="Q108" s="1"/>
      <c r="R108" s="345"/>
      <c r="S108" s="346"/>
      <c r="T108" s="357"/>
      <c r="U108" s="2"/>
      <c r="V108" s="9" t="s">
        <v>42</v>
      </c>
      <c r="W108" s="9" t="s">
        <v>30</v>
      </c>
      <c r="X108" s="9" t="s">
        <v>31</v>
      </c>
      <c r="Y108" s="9" t="s">
        <v>36</v>
      </c>
      <c r="Z108" s="9" t="s">
        <v>35</v>
      </c>
      <c r="AA108" s="9" t="s">
        <v>43</v>
      </c>
      <c r="AB108" s="9" t="s">
        <v>20</v>
      </c>
      <c r="AC108" s="9" t="s">
        <v>28</v>
      </c>
      <c r="AD108" s="9" t="s">
        <v>16</v>
      </c>
      <c r="AE108" s="9" t="s">
        <v>14</v>
      </c>
      <c r="AF108" s="9" t="s">
        <v>17</v>
      </c>
      <c r="AG108" s="9" t="s">
        <v>18</v>
      </c>
      <c r="AH108" s="2"/>
      <c r="AI108" s="2"/>
      <c r="AJ108" s="2"/>
      <c r="AK108" s="2"/>
    </row>
    <row r="109" spans="1:37" ht="18" customHeight="1">
      <c r="A109" s="43"/>
      <c r="B109" s="366"/>
      <c r="C109" s="23"/>
      <c r="D109" s="163"/>
      <c r="E109" s="166"/>
      <c r="F109" s="163"/>
      <c r="G109" s="166"/>
      <c r="H109" s="169"/>
      <c r="I109" s="169"/>
      <c r="J109" s="163"/>
      <c r="K109" s="246"/>
      <c r="L109" s="256">
        <f t="shared" si="4"/>
        <v>0</v>
      </c>
      <c r="M109" s="352"/>
      <c r="N109" s="353"/>
      <c r="O109" s="294"/>
      <c r="P109" s="43"/>
      <c r="Q109" s="1"/>
      <c r="R109" s="345" t="s">
        <v>86</v>
      </c>
      <c r="S109" s="346" t="s">
        <v>73</v>
      </c>
      <c r="T109" s="357"/>
      <c r="V109" s="9" t="s">
        <v>44</v>
      </c>
      <c r="W109" s="9" t="s">
        <v>45</v>
      </c>
      <c r="X109" s="9" t="s">
        <v>46</v>
      </c>
      <c r="Y109" s="9" t="s">
        <v>47</v>
      </c>
      <c r="Z109" s="9" t="s">
        <v>48</v>
      </c>
      <c r="AA109" s="9" t="s">
        <v>49</v>
      </c>
      <c r="AB109" s="9" t="s">
        <v>28</v>
      </c>
      <c r="AC109" s="9" t="s">
        <v>16</v>
      </c>
      <c r="AD109" s="9" t="s">
        <v>14</v>
      </c>
      <c r="AE109" s="9" t="s">
        <v>17</v>
      </c>
      <c r="AF109" s="9" t="s">
        <v>18</v>
      </c>
      <c r="AG109" s="9" t="s">
        <v>18</v>
      </c>
      <c r="AH109" s="2"/>
      <c r="AI109" s="2"/>
      <c r="AJ109" s="2"/>
      <c r="AK109" s="2"/>
    </row>
    <row r="110" spans="1:37" ht="18" customHeight="1">
      <c r="A110" s="43"/>
      <c r="B110" s="366"/>
      <c r="C110" s="23"/>
      <c r="D110" s="163"/>
      <c r="E110" s="166"/>
      <c r="F110" s="163"/>
      <c r="G110" s="166"/>
      <c r="H110" s="169"/>
      <c r="I110" s="169"/>
      <c r="J110" s="163"/>
      <c r="K110" s="246"/>
      <c r="L110" s="256">
        <f t="shared" si="4"/>
        <v>0</v>
      </c>
      <c r="M110" s="352"/>
      <c r="N110" s="353"/>
      <c r="O110" s="294"/>
      <c r="P110" s="43"/>
      <c r="Q110" s="1"/>
      <c r="R110" s="345"/>
      <c r="S110" s="346"/>
      <c r="T110" s="357"/>
      <c r="V110" s="9" t="s">
        <v>98</v>
      </c>
      <c r="W110" s="9" t="s">
        <v>98</v>
      </c>
      <c r="X110" s="9" t="s">
        <v>105</v>
      </c>
      <c r="Y110" s="9"/>
      <c r="Z110" s="9"/>
      <c r="AA110" s="9"/>
      <c r="AB110" s="9"/>
      <c r="AC110" s="9"/>
      <c r="AD110" s="9"/>
      <c r="AE110" s="9"/>
      <c r="AF110" s="9"/>
      <c r="AG110" s="9"/>
      <c r="AH110" s="2"/>
      <c r="AI110" s="2"/>
      <c r="AJ110" s="2"/>
      <c r="AK110" s="2"/>
    </row>
    <row r="111" spans="1:37" ht="18" customHeight="1">
      <c r="A111" s="43"/>
      <c r="B111" s="366"/>
      <c r="C111" s="23"/>
      <c r="D111" s="163"/>
      <c r="E111" s="166"/>
      <c r="F111" s="163"/>
      <c r="G111" s="166"/>
      <c r="H111" s="169"/>
      <c r="I111" s="169"/>
      <c r="J111" s="163"/>
      <c r="K111" s="246"/>
      <c r="L111" s="256">
        <f t="shared" si="4"/>
        <v>0</v>
      </c>
      <c r="M111" s="352"/>
      <c r="N111" s="353"/>
      <c r="O111" s="294"/>
      <c r="P111" s="43"/>
      <c r="Q111" s="1"/>
      <c r="R111" s="345" t="s">
        <v>87</v>
      </c>
      <c r="S111" s="346" t="s">
        <v>74</v>
      </c>
      <c r="T111" s="357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2"/>
      <c r="AI111" s="2"/>
      <c r="AJ111" s="2"/>
      <c r="AK111" s="2"/>
    </row>
    <row r="112" spans="1:37" ht="18" customHeight="1">
      <c r="A112" s="43"/>
      <c r="B112" s="366"/>
      <c r="C112" s="23"/>
      <c r="D112" s="163"/>
      <c r="E112" s="166"/>
      <c r="F112" s="163"/>
      <c r="G112" s="166"/>
      <c r="H112" s="169"/>
      <c r="I112" s="169"/>
      <c r="J112" s="163"/>
      <c r="K112" s="246"/>
      <c r="L112" s="256">
        <f t="shared" si="4"/>
        <v>0</v>
      </c>
      <c r="M112" s="352"/>
      <c r="N112" s="353"/>
      <c r="O112" s="294"/>
      <c r="P112" s="43"/>
      <c r="Q112" s="1"/>
      <c r="R112" s="345"/>
      <c r="S112" s="346"/>
      <c r="T112" s="357"/>
      <c r="V112" s="10" t="s">
        <v>51</v>
      </c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2"/>
      <c r="AI112" s="2"/>
      <c r="AJ112" s="2"/>
      <c r="AK112" s="2"/>
    </row>
    <row r="113" spans="1:37" ht="18" customHeight="1">
      <c r="A113" s="43"/>
      <c r="B113" s="366"/>
      <c r="C113" s="23"/>
      <c r="D113" s="163"/>
      <c r="E113" s="166"/>
      <c r="F113" s="163"/>
      <c r="G113" s="166"/>
      <c r="H113" s="169"/>
      <c r="I113" s="169"/>
      <c r="J113" s="163"/>
      <c r="K113" s="246"/>
      <c r="L113" s="256">
        <f t="shared" si="4"/>
        <v>0</v>
      </c>
      <c r="M113" s="352"/>
      <c r="N113" s="353"/>
      <c r="O113" s="294"/>
      <c r="P113" s="43"/>
      <c r="Q113" s="1"/>
      <c r="R113" s="345" t="s">
        <v>88</v>
      </c>
      <c r="S113" s="346" t="s">
        <v>75</v>
      </c>
      <c r="T113" s="357"/>
      <c r="V113" s="9" t="s">
        <v>10</v>
      </c>
      <c r="W113" s="9" t="s">
        <v>52</v>
      </c>
      <c r="X113" s="9" t="s">
        <v>53</v>
      </c>
      <c r="Y113" s="9" t="s">
        <v>54</v>
      </c>
      <c r="Z113" s="9" t="s">
        <v>55</v>
      </c>
      <c r="AA113" s="9" t="s">
        <v>56</v>
      </c>
      <c r="AB113" s="9" t="s">
        <v>57</v>
      </c>
      <c r="AC113" s="9" t="s">
        <v>58</v>
      </c>
      <c r="AD113" s="9"/>
      <c r="AE113" s="9"/>
      <c r="AF113" s="9"/>
      <c r="AG113" s="9"/>
      <c r="AH113" s="2"/>
      <c r="AI113" s="2"/>
      <c r="AJ113" s="2"/>
      <c r="AK113" s="2"/>
    </row>
    <row r="114" spans="1:37" ht="18" customHeight="1">
      <c r="A114" s="43"/>
      <c r="B114" s="366"/>
      <c r="C114" s="23"/>
      <c r="D114" s="163"/>
      <c r="E114" s="166"/>
      <c r="F114" s="163"/>
      <c r="G114" s="166"/>
      <c r="H114" s="169"/>
      <c r="I114" s="169"/>
      <c r="J114" s="163"/>
      <c r="K114" s="246"/>
      <c r="L114" s="256">
        <f t="shared" si="4"/>
        <v>0</v>
      </c>
      <c r="M114" s="352"/>
      <c r="N114" s="353"/>
      <c r="O114" s="294"/>
      <c r="P114" s="43"/>
      <c r="Q114" s="1"/>
      <c r="R114" s="345"/>
      <c r="S114" s="346"/>
      <c r="T114" s="357"/>
      <c r="V114" s="9" t="s">
        <v>19</v>
      </c>
      <c r="W114" s="9" t="s">
        <v>52</v>
      </c>
      <c r="X114" s="9" t="s">
        <v>53</v>
      </c>
      <c r="Y114" s="9" t="s">
        <v>54</v>
      </c>
      <c r="Z114" s="9" t="s">
        <v>55</v>
      </c>
      <c r="AA114" s="9" t="s">
        <v>56</v>
      </c>
      <c r="AB114" s="9" t="s">
        <v>57</v>
      </c>
      <c r="AC114" s="9" t="s">
        <v>58</v>
      </c>
      <c r="AD114" s="9"/>
      <c r="AE114" s="9"/>
      <c r="AF114" s="9"/>
      <c r="AG114" s="9"/>
      <c r="AH114" s="2"/>
      <c r="AI114" s="2"/>
      <c r="AJ114" s="2"/>
      <c r="AK114" s="2"/>
    </row>
    <row r="115" spans="1:37" ht="18" customHeight="1">
      <c r="A115" s="43"/>
      <c r="B115" s="366"/>
      <c r="C115" s="23"/>
      <c r="D115" s="163"/>
      <c r="E115" s="166"/>
      <c r="F115" s="163"/>
      <c r="G115" s="166"/>
      <c r="H115" s="169"/>
      <c r="I115" s="169"/>
      <c r="J115" s="163"/>
      <c r="K115" s="246"/>
      <c r="L115" s="256">
        <f t="shared" si="4"/>
        <v>0</v>
      </c>
      <c r="M115" s="352"/>
      <c r="N115" s="353"/>
      <c r="O115" s="294"/>
      <c r="P115" s="43"/>
      <c r="Q115" s="1"/>
      <c r="R115" s="345" t="s">
        <v>89</v>
      </c>
      <c r="S115" s="346" t="s">
        <v>76</v>
      </c>
      <c r="T115" s="357"/>
      <c r="V115" s="9" t="s">
        <v>22</v>
      </c>
      <c r="W115" s="9" t="s">
        <v>59</v>
      </c>
      <c r="X115" s="9" t="s">
        <v>60</v>
      </c>
      <c r="Y115" s="9" t="s">
        <v>61</v>
      </c>
      <c r="Z115" s="9" t="s">
        <v>55</v>
      </c>
      <c r="AA115" s="9" t="s">
        <v>57</v>
      </c>
      <c r="AB115" s="9" t="s">
        <v>58</v>
      </c>
      <c r="AC115" s="9" t="s">
        <v>58</v>
      </c>
      <c r="AD115" s="9"/>
      <c r="AE115" s="9"/>
      <c r="AF115" s="9"/>
      <c r="AG115" s="9"/>
      <c r="AH115" s="2"/>
      <c r="AI115" s="2"/>
      <c r="AJ115" s="2"/>
      <c r="AK115" s="2"/>
    </row>
    <row r="116" spans="1:37" ht="18" customHeight="1">
      <c r="A116" s="43"/>
      <c r="B116" s="367"/>
      <c r="C116" s="35"/>
      <c r="D116" s="175"/>
      <c r="E116" s="173"/>
      <c r="F116" s="175"/>
      <c r="G116" s="173"/>
      <c r="H116" s="174"/>
      <c r="I116" s="174"/>
      <c r="J116" s="175"/>
      <c r="K116" s="247"/>
      <c r="L116" s="256">
        <f t="shared" si="4"/>
        <v>0</v>
      </c>
      <c r="M116" s="354"/>
      <c r="N116" s="355"/>
      <c r="O116" s="294"/>
      <c r="P116" s="43"/>
      <c r="Q116" s="1"/>
      <c r="R116" s="345"/>
      <c r="S116" s="346"/>
      <c r="T116" s="357"/>
      <c r="V116" s="9" t="s">
        <v>24</v>
      </c>
      <c r="W116" s="9" t="s">
        <v>52</v>
      </c>
      <c r="X116" s="9" t="s">
        <v>53</v>
      </c>
      <c r="Y116" s="9" t="s">
        <v>54</v>
      </c>
      <c r="Z116" s="9" t="s">
        <v>55</v>
      </c>
      <c r="AA116" s="9" t="s">
        <v>56</v>
      </c>
      <c r="AB116" s="9" t="s">
        <v>57</v>
      </c>
      <c r="AC116" s="9" t="s">
        <v>58</v>
      </c>
      <c r="AD116" s="9"/>
      <c r="AE116" s="9"/>
      <c r="AF116" s="9"/>
      <c r="AG116" s="9"/>
      <c r="AH116" s="2"/>
      <c r="AI116" s="2"/>
      <c r="AJ116" s="2"/>
      <c r="AK116" s="2"/>
    </row>
    <row r="117" spans="1:37" ht="18" customHeight="1" thickBot="1">
      <c r="A117" s="43"/>
      <c r="B117" s="383" t="s">
        <v>7</v>
      </c>
      <c r="C117" s="432"/>
      <c r="D117" s="433">
        <f>SUM(E106:E116)</f>
        <v>0</v>
      </c>
      <c r="E117" s="434"/>
      <c r="F117" s="433">
        <f>SUM(G106:G116)</f>
        <v>0</v>
      </c>
      <c r="G117" s="434"/>
      <c r="H117" s="177">
        <f>SUM(H106:H116)</f>
        <v>0</v>
      </c>
      <c r="I117" s="177">
        <f>SUM(I106:I116)</f>
        <v>0</v>
      </c>
      <c r="J117" s="435">
        <f>SUM(K106:K116)</f>
        <v>0</v>
      </c>
      <c r="K117" s="436"/>
      <c r="L117" s="252">
        <f>IFERROR(ROUNDDOWN(J117*$V$95,0),"")</f>
        <v>0</v>
      </c>
      <c r="M117" s="456"/>
      <c r="N117" s="457"/>
      <c r="O117" s="294"/>
      <c r="P117" s="43"/>
      <c r="Q117" s="1"/>
      <c r="R117" s="345" t="s">
        <v>90</v>
      </c>
      <c r="S117" s="346" t="s">
        <v>92</v>
      </c>
      <c r="T117" s="357"/>
      <c r="V117" s="9" t="s">
        <v>29</v>
      </c>
      <c r="W117" s="9" t="s">
        <v>52</v>
      </c>
      <c r="X117" s="9" t="s">
        <v>53</v>
      </c>
      <c r="Y117" s="9" t="s">
        <v>54</v>
      </c>
      <c r="Z117" s="9" t="s">
        <v>55</v>
      </c>
      <c r="AA117" s="9" t="s">
        <v>56</v>
      </c>
      <c r="AB117" s="9" t="s">
        <v>57</v>
      </c>
      <c r="AC117" s="9" t="s">
        <v>58</v>
      </c>
      <c r="AD117" s="9"/>
      <c r="AE117" s="9"/>
      <c r="AF117" s="9"/>
      <c r="AG117" s="9"/>
      <c r="AH117" s="2"/>
      <c r="AI117" s="2"/>
      <c r="AJ117" s="2"/>
      <c r="AK117" s="2"/>
    </row>
    <row r="118" spans="1:37" ht="18" customHeight="1" thickBot="1">
      <c r="A118" s="43"/>
      <c r="B118" s="365" t="s">
        <v>50</v>
      </c>
      <c r="C118" s="25"/>
      <c r="D118" s="162"/>
      <c r="E118" s="165"/>
      <c r="F118" s="162"/>
      <c r="G118" s="165"/>
      <c r="H118" s="168"/>
      <c r="I118" s="168"/>
      <c r="J118" s="171"/>
      <c r="K118" s="258"/>
      <c r="L118" s="255">
        <f>IFERROR(L125-SUM(L119:L124),"")</f>
        <v>0</v>
      </c>
      <c r="M118" s="350"/>
      <c r="N118" s="351"/>
      <c r="O118" s="294"/>
      <c r="P118" s="43"/>
      <c r="Q118" s="1"/>
      <c r="R118" s="391"/>
      <c r="S118" s="380"/>
      <c r="T118" s="358"/>
      <c r="V118" s="9" t="s">
        <v>33</v>
      </c>
      <c r="W118" s="9" t="s">
        <v>52</v>
      </c>
      <c r="X118" s="9" t="s">
        <v>53</v>
      </c>
      <c r="Y118" s="9" t="s">
        <v>54</v>
      </c>
      <c r="Z118" s="9" t="s">
        <v>62</v>
      </c>
      <c r="AA118" s="9" t="s">
        <v>55</v>
      </c>
      <c r="AB118" s="9" t="s">
        <v>56</v>
      </c>
      <c r="AC118" s="9" t="s">
        <v>57</v>
      </c>
      <c r="AD118" s="9"/>
      <c r="AE118" s="9"/>
      <c r="AF118" s="9"/>
      <c r="AG118" s="9"/>
      <c r="AH118" s="2"/>
      <c r="AI118" s="2"/>
      <c r="AJ118" s="2"/>
      <c r="AK118" s="2"/>
    </row>
    <row r="119" spans="1:37" ht="18" customHeight="1" thickTop="1">
      <c r="A119" s="43"/>
      <c r="B119" s="366"/>
      <c r="C119" s="26"/>
      <c r="D119" s="163"/>
      <c r="E119" s="166"/>
      <c r="F119" s="163"/>
      <c r="G119" s="166"/>
      <c r="H119" s="169"/>
      <c r="I119" s="169"/>
      <c r="J119" s="172"/>
      <c r="K119" s="259"/>
      <c r="L119" s="256">
        <f t="shared" ref="L119:L124" si="5">IF(C119="",0,ROUNDDOWN(L$125*K119/J$125,0))</f>
        <v>0</v>
      </c>
      <c r="M119" s="352"/>
      <c r="N119" s="353"/>
      <c r="O119" s="294"/>
      <c r="P119" s="43"/>
      <c r="Q119" s="1"/>
      <c r="R119" s="381" t="s">
        <v>91</v>
      </c>
      <c r="S119" s="382" t="s">
        <v>77</v>
      </c>
      <c r="T119" s="378" t="s">
        <v>213</v>
      </c>
      <c r="V119" s="9" t="s">
        <v>38</v>
      </c>
      <c r="W119" s="9" t="s">
        <v>52</v>
      </c>
      <c r="X119" s="9" t="s">
        <v>53</v>
      </c>
      <c r="Y119" s="9" t="s">
        <v>54</v>
      </c>
      <c r="Z119" s="9" t="s">
        <v>62</v>
      </c>
      <c r="AA119" s="9" t="s">
        <v>55</v>
      </c>
      <c r="AB119" s="9" t="s">
        <v>56</v>
      </c>
      <c r="AC119" s="9" t="s">
        <v>57</v>
      </c>
      <c r="AD119" s="9"/>
      <c r="AE119" s="9"/>
      <c r="AF119" s="9"/>
      <c r="AG119" s="9"/>
      <c r="AH119" s="2"/>
      <c r="AI119" s="2"/>
      <c r="AJ119" s="2"/>
      <c r="AK119" s="2"/>
    </row>
    <row r="120" spans="1:37" ht="18" customHeight="1">
      <c r="A120" s="43"/>
      <c r="B120" s="366"/>
      <c r="C120" s="26"/>
      <c r="D120" s="163"/>
      <c r="E120" s="166"/>
      <c r="F120" s="163"/>
      <c r="G120" s="166"/>
      <c r="H120" s="169"/>
      <c r="I120" s="169"/>
      <c r="J120" s="172"/>
      <c r="K120" s="259"/>
      <c r="L120" s="256">
        <f t="shared" si="5"/>
        <v>0</v>
      </c>
      <c r="M120" s="352"/>
      <c r="N120" s="353"/>
      <c r="O120" s="294"/>
      <c r="P120" s="43"/>
      <c r="Q120" s="1"/>
      <c r="R120" s="345"/>
      <c r="S120" s="346"/>
      <c r="T120" s="379"/>
      <c r="V120" s="9" t="s">
        <v>41</v>
      </c>
      <c r="W120" s="9" t="s">
        <v>52</v>
      </c>
      <c r="X120" s="9" t="s">
        <v>53</v>
      </c>
      <c r="Y120" s="9" t="s">
        <v>54</v>
      </c>
      <c r="Z120" s="9" t="s">
        <v>62</v>
      </c>
      <c r="AA120" s="9" t="s">
        <v>55</v>
      </c>
      <c r="AB120" s="9" t="s">
        <v>56</v>
      </c>
      <c r="AC120" s="9" t="s">
        <v>57</v>
      </c>
      <c r="AD120" s="9"/>
      <c r="AE120" s="9"/>
      <c r="AF120" s="9"/>
      <c r="AG120" s="9"/>
      <c r="AH120" s="2"/>
      <c r="AI120" s="2"/>
      <c r="AJ120" s="2"/>
      <c r="AK120" s="2"/>
    </row>
    <row r="121" spans="1:37" ht="18" customHeight="1">
      <c r="A121" s="43"/>
      <c r="B121" s="366"/>
      <c r="C121" s="26"/>
      <c r="D121" s="163"/>
      <c r="E121" s="166"/>
      <c r="F121" s="163"/>
      <c r="G121" s="166"/>
      <c r="H121" s="169"/>
      <c r="I121" s="169"/>
      <c r="J121" s="163"/>
      <c r="K121" s="259"/>
      <c r="L121" s="256">
        <f t="shared" si="5"/>
        <v>0</v>
      </c>
      <c r="M121" s="352"/>
      <c r="N121" s="353"/>
      <c r="O121" s="294"/>
      <c r="P121" s="43"/>
      <c r="Q121" s="1"/>
      <c r="V121" s="9" t="s">
        <v>42</v>
      </c>
      <c r="W121" s="9" t="s">
        <v>52</v>
      </c>
      <c r="X121" s="9" t="s">
        <v>53</v>
      </c>
      <c r="Y121" s="9" t="s">
        <v>54</v>
      </c>
      <c r="Z121" s="9" t="s">
        <v>62</v>
      </c>
      <c r="AA121" s="9" t="s">
        <v>55</v>
      </c>
      <c r="AB121" s="9" t="s">
        <v>56</v>
      </c>
      <c r="AC121" s="9" t="s">
        <v>57</v>
      </c>
      <c r="AD121" s="9"/>
      <c r="AE121" s="9"/>
      <c r="AF121" s="9"/>
      <c r="AG121" s="9"/>
      <c r="AH121" s="2"/>
      <c r="AI121" s="2"/>
      <c r="AJ121" s="2"/>
      <c r="AK121" s="2"/>
    </row>
    <row r="122" spans="1:37" ht="18" customHeight="1">
      <c r="A122" s="43"/>
      <c r="B122" s="366"/>
      <c r="C122" s="26"/>
      <c r="D122" s="163"/>
      <c r="E122" s="166"/>
      <c r="F122" s="163"/>
      <c r="G122" s="166"/>
      <c r="H122" s="169"/>
      <c r="I122" s="169"/>
      <c r="J122" s="163"/>
      <c r="K122" s="259"/>
      <c r="L122" s="256">
        <f t="shared" si="5"/>
        <v>0</v>
      </c>
      <c r="M122" s="352"/>
      <c r="N122" s="353"/>
      <c r="O122" s="294"/>
      <c r="P122" s="43"/>
      <c r="Q122" s="1"/>
      <c r="V122" s="9" t="s">
        <v>44</v>
      </c>
      <c r="W122" s="9" t="s">
        <v>52</v>
      </c>
      <c r="X122" s="9" t="s">
        <v>53</v>
      </c>
      <c r="Y122" s="9" t="s">
        <v>54</v>
      </c>
      <c r="Z122" s="9" t="s">
        <v>62</v>
      </c>
      <c r="AA122" s="9" t="s">
        <v>55</v>
      </c>
      <c r="AB122" s="9" t="s">
        <v>56</v>
      </c>
      <c r="AC122" s="9" t="s">
        <v>57</v>
      </c>
      <c r="AD122" s="9"/>
      <c r="AE122" s="9"/>
      <c r="AF122" s="9"/>
      <c r="AG122" s="9"/>
      <c r="AH122" s="2"/>
      <c r="AI122" s="2"/>
      <c r="AJ122" s="2"/>
      <c r="AK122" s="2"/>
    </row>
    <row r="123" spans="1:37" ht="18" customHeight="1">
      <c r="A123" s="43"/>
      <c r="B123" s="366"/>
      <c r="C123" s="26"/>
      <c r="D123" s="163"/>
      <c r="E123" s="166"/>
      <c r="F123" s="163"/>
      <c r="G123" s="166"/>
      <c r="H123" s="169"/>
      <c r="I123" s="169"/>
      <c r="J123" s="163"/>
      <c r="K123" s="259"/>
      <c r="L123" s="256">
        <f t="shared" si="5"/>
        <v>0</v>
      </c>
      <c r="M123" s="352"/>
      <c r="N123" s="353"/>
      <c r="O123" s="294"/>
      <c r="P123" s="43"/>
      <c r="Q123" s="1"/>
      <c r="V123" s="9" t="s">
        <v>98</v>
      </c>
      <c r="W123" s="9" t="s">
        <v>52</v>
      </c>
      <c r="X123" s="9" t="s">
        <v>53</v>
      </c>
      <c r="Y123" s="9" t="s">
        <v>54</v>
      </c>
      <c r="Z123" s="9" t="s">
        <v>55</v>
      </c>
      <c r="AA123" s="9" t="s">
        <v>56</v>
      </c>
      <c r="AB123" s="9" t="s">
        <v>57</v>
      </c>
      <c r="AC123" s="9" t="s">
        <v>58</v>
      </c>
      <c r="AH123" s="2"/>
      <c r="AI123" s="2"/>
      <c r="AJ123" s="2"/>
      <c r="AK123" s="2"/>
    </row>
    <row r="124" spans="1:37" ht="18" customHeight="1">
      <c r="A124" s="43"/>
      <c r="B124" s="367"/>
      <c r="C124" s="27"/>
      <c r="D124" s="175"/>
      <c r="E124" s="173"/>
      <c r="F124" s="175"/>
      <c r="G124" s="173"/>
      <c r="H124" s="174"/>
      <c r="I124" s="174"/>
      <c r="J124" s="175"/>
      <c r="K124" s="260"/>
      <c r="L124" s="256">
        <f t="shared" si="5"/>
        <v>0</v>
      </c>
      <c r="M124" s="354"/>
      <c r="N124" s="355"/>
      <c r="O124" s="294"/>
      <c r="P124" s="43"/>
      <c r="Q124" s="1"/>
      <c r="U124" s="10"/>
      <c r="AH124" s="2"/>
      <c r="AI124" s="2"/>
      <c r="AJ124" s="2"/>
      <c r="AK124" s="2"/>
    </row>
    <row r="125" spans="1:37" ht="18" customHeight="1" thickBot="1">
      <c r="A125" s="43"/>
      <c r="B125" s="458" t="s">
        <v>7</v>
      </c>
      <c r="C125" s="459"/>
      <c r="D125" s="460">
        <f>SUM(E118:E124)</f>
        <v>0</v>
      </c>
      <c r="E125" s="461"/>
      <c r="F125" s="460">
        <f>SUM(G118:G124)</f>
        <v>0</v>
      </c>
      <c r="G125" s="461"/>
      <c r="H125" s="177">
        <f>SUM(H118:H124)</f>
        <v>0</v>
      </c>
      <c r="I125" s="177">
        <f>SUM(I118:I124)</f>
        <v>0</v>
      </c>
      <c r="J125" s="462">
        <f>SUM(K118:K124)</f>
        <v>0</v>
      </c>
      <c r="K125" s="463"/>
      <c r="L125" s="252">
        <f>IFERROR(ROUNDDOWN(J125*$V$95,0),"")</f>
        <v>0</v>
      </c>
      <c r="M125" s="464"/>
      <c r="N125" s="465"/>
      <c r="O125" s="294"/>
      <c r="P125" s="43"/>
      <c r="Q125" s="1"/>
      <c r="AH125" s="2"/>
      <c r="AI125" s="2"/>
      <c r="AJ125" s="2"/>
      <c r="AK125" s="2"/>
    </row>
    <row r="126" spans="1:37" ht="18" customHeight="1" thickTop="1">
      <c r="A126" s="43"/>
      <c r="B126" s="441" t="s">
        <v>63</v>
      </c>
      <c r="C126" s="442"/>
      <c r="D126" s="443">
        <f>D105+D117+D125</f>
        <v>0</v>
      </c>
      <c r="E126" s="444"/>
      <c r="F126" s="443">
        <f>F105+F117+F125</f>
        <v>0</v>
      </c>
      <c r="G126" s="445"/>
      <c r="H126" s="182">
        <f>H105+H117+H125</f>
        <v>0</v>
      </c>
      <c r="I126" s="182">
        <f>I105+I117+I125</f>
        <v>0</v>
      </c>
      <c r="J126" s="446">
        <f>J105+J117+J125</f>
        <v>0</v>
      </c>
      <c r="K126" s="447"/>
      <c r="L126" s="261">
        <f>IFERROR(L105+L117+L125,"")</f>
        <v>0</v>
      </c>
      <c r="M126" s="448"/>
      <c r="N126" s="449"/>
      <c r="O126" s="294"/>
      <c r="P126" s="43"/>
      <c r="Q126" s="1"/>
      <c r="AH126" s="2"/>
      <c r="AI126" s="2"/>
      <c r="AJ126" s="2"/>
      <c r="AK126" s="2"/>
    </row>
    <row r="127" spans="1:37" ht="18" customHeight="1">
      <c r="A127" s="43"/>
      <c r="B127" s="415" t="s">
        <v>211</v>
      </c>
      <c r="C127" s="416"/>
      <c r="D127" s="417"/>
      <c r="E127" s="418"/>
      <c r="F127" s="419"/>
      <c r="G127" s="420"/>
      <c r="H127" s="179"/>
      <c r="I127" s="179"/>
      <c r="J127" s="421"/>
      <c r="K127" s="422"/>
      <c r="L127" s="254"/>
      <c r="M127" s="392"/>
      <c r="N127" s="393"/>
      <c r="O127" s="294"/>
      <c r="P127" s="43"/>
      <c r="Q127" s="1"/>
      <c r="AH127" s="2"/>
      <c r="AI127" s="2"/>
      <c r="AJ127" s="2"/>
      <c r="AK127" s="2"/>
    </row>
    <row r="128" spans="1:37" ht="18" customHeight="1" thickBot="1">
      <c r="A128" s="43"/>
      <c r="B128" s="383" t="s">
        <v>64</v>
      </c>
      <c r="C128" s="394"/>
      <c r="D128" s="385">
        <f>SUM(D126:E127)</f>
        <v>0</v>
      </c>
      <c r="E128" s="386"/>
      <c r="F128" s="385">
        <f>SUM(F126:G127)</f>
        <v>0</v>
      </c>
      <c r="G128" s="386"/>
      <c r="H128" s="130">
        <f>SUM(H126:H127)</f>
        <v>0</v>
      </c>
      <c r="I128" s="130">
        <f>SUM(I126:I127)</f>
        <v>0</v>
      </c>
      <c r="J128" s="387">
        <f>SUM(J126:K127)</f>
        <v>0</v>
      </c>
      <c r="K128" s="395"/>
      <c r="L128" s="252">
        <f>SUM(L126:L127)</f>
        <v>0</v>
      </c>
      <c r="M128" s="389"/>
      <c r="N128" s="390"/>
      <c r="O128" s="294"/>
      <c r="P128" s="43"/>
      <c r="Q128" s="1"/>
      <c r="AH128" s="2"/>
      <c r="AI128" s="2"/>
      <c r="AJ128" s="2"/>
      <c r="AK128" s="2"/>
    </row>
    <row r="129" spans="1:38" ht="18" customHeight="1">
      <c r="A129" s="43"/>
      <c r="B129" s="209" t="s">
        <v>179</v>
      </c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114"/>
      <c r="O129" s="11"/>
      <c r="P129" s="43"/>
      <c r="Q129" s="1"/>
      <c r="AH129" s="2"/>
      <c r="AI129" s="2"/>
      <c r="AJ129" s="2"/>
      <c r="AK129" s="2"/>
    </row>
    <row r="130" spans="1:38" ht="18" customHeight="1">
      <c r="A130" s="43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1"/>
      <c r="O130" s="11"/>
      <c r="P130" s="43"/>
      <c r="Q130" s="1"/>
      <c r="AH130" s="2"/>
      <c r="AI130" s="2"/>
      <c r="AJ130" s="2"/>
      <c r="AK130" s="2"/>
    </row>
    <row r="131" spans="1:38" ht="18" customHeight="1" thickBot="1">
      <c r="A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1"/>
      <c r="Z131" s="2"/>
      <c r="AA131" s="2"/>
      <c r="AB131" s="2"/>
      <c r="AC131" s="2"/>
      <c r="AD131" s="2"/>
      <c r="AE131" s="2"/>
      <c r="AF131" s="2"/>
      <c r="AG131" s="2"/>
      <c r="AH131" s="2"/>
      <c r="AL131" s="1"/>
    </row>
    <row r="132" spans="1:38" ht="18" customHeight="1" thickBot="1">
      <c r="A132" s="43"/>
      <c r="B132" s="30" t="s">
        <v>152</v>
      </c>
      <c r="C132" s="15"/>
      <c r="D132" s="15"/>
      <c r="E132" s="15"/>
      <c r="F132" s="15"/>
      <c r="G132" s="466">
        <f>G92</f>
        <v>0</v>
      </c>
      <c r="H132" s="467"/>
      <c r="I132" s="15"/>
      <c r="J132" s="15"/>
      <c r="K132" s="15"/>
      <c r="L132" s="15"/>
      <c r="M132" s="15"/>
      <c r="N132" s="11"/>
      <c r="P132" s="43"/>
      <c r="Q132" s="1"/>
      <c r="AH132" s="2"/>
      <c r="AI132" s="2"/>
      <c r="AJ132" s="2"/>
      <c r="AK132" s="2"/>
    </row>
    <row r="133" spans="1:38" ht="18" customHeight="1">
      <c r="A133" s="43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104"/>
      <c r="P133" s="43"/>
      <c r="Q133" s="1"/>
      <c r="AH133" s="2"/>
      <c r="AI133" s="2"/>
      <c r="AJ133" s="2"/>
      <c r="AK133" s="2"/>
    </row>
    <row r="134" spans="1:38" ht="18" customHeight="1" thickBot="1">
      <c r="A134" s="43"/>
      <c r="B134" s="314" t="s">
        <v>94</v>
      </c>
      <c r="C134" s="314"/>
      <c r="D134" s="140" t="s">
        <v>95</v>
      </c>
      <c r="E134" s="140" t="s">
        <v>96</v>
      </c>
      <c r="F134" s="139" t="s">
        <v>97</v>
      </c>
      <c r="G134" s="105"/>
      <c r="H134" s="106"/>
      <c r="I134" s="106"/>
      <c r="J134" s="106"/>
      <c r="K134" s="106"/>
      <c r="L134" s="213"/>
      <c r="M134" s="304"/>
      <c r="N134" s="304"/>
      <c r="O134" s="43"/>
      <c r="P134" s="43"/>
      <c r="V134" s="190" t="s">
        <v>142</v>
      </c>
      <c r="W134" s="86"/>
      <c r="X134" s="86"/>
      <c r="Y134" s="85"/>
      <c r="AH134" s="2"/>
      <c r="AI134" s="2"/>
      <c r="AJ134" s="2"/>
      <c r="AK134" s="2"/>
    </row>
    <row r="135" spans="1:38" ht="18" customHeight="1" thickTop="1" thickBot="1">
      <c r="A135" s="43"/>
      <c r="B135" s="427"/>
      <c r="C135" s="427"/>
      <c r="D135" s="276">
        <f>D95</f>
        <v>0</v>
      </c>
      <c r="E135" s="142"/>
      <c r="F135" s="138">
        <f>IFERROR(E135+V135,"")</f>
        <v>0</v>
      </c>
      <c r="G135" s="107"/>
      <c r="H135" s="141"/>
      <c r="I135" s="141"/>
      <c r="J135" s="141"/>
      <c r="K135" s="108"/>
      <c r="L135" s="47"/>
      <c r="M135" s="302"/>
      <c r="N135" s="36"/>
      <c r="O135" s="15"/>
      <c r="P135" s="43"/>
      <c r="Q135" s="1"/>
      <c r="R135" s="42" t="s">
        <v>110</v>
      </c>
      <c r="V135" s="267">
        <f>$D$135</f>
        <v>0</v>
      </c>
      <c r="W135" s="84" t="s">
        <v>209</v>
      </c>
      <c r="X135" s="198">
        <v>0.66666666659999996</v>
      </c>
      <c r="Y135" s="87"/>
      <c r="AH135" s="5"/>
      <c r="AI135" s="2"/>
      <c r="AJ135" s="2"/>
      <c r="AK135" s="2"/>
    </row>
    <row r="136" spans="1:38" ht="18" customHeight="1" thickTop="1">
      <c r="A136" s="43"/>
      <c r="B136" s="31"/>
      <c r="C136" s="31"/>
      <c r="D136" s="32"/>
      <c r="E136" s="32"/>
      <c r="F136" s="33"/>
      <c r="G136" s="33"/>
      <c r="H136" s="34"/>
      <c r="I136" s="34"/>
      <c r="J136" s="46"/>
      <c r="K136" s="46"/>
      <c r="L136" s="47"/>
      <c r="M136" s="302"/>
      <c r="N136" s="36"/>
      <c r="O136" s="37"/>
      <c r="P136" s="48"/>
      <c r="R136" s="42" t="s">
        <v>111</v>
      </c>
      <c r="S136" s="6"/>
      <c r="W136" s="84" t="s">
        <v>210</v>
      </c>
      <c r="X136" s="199">
        <v>0.5</v>
      </c>
      <c r="Y136" s="87"/>
      <c r="AH136" s="5"/>
      <c r="AI136" s="2"/>
      <c r="AJ136" s="2"/>
      <c r="AK136" s="2"/>
    </row>
    <row r="137" spans="1:38" ht="18" customHeight="1" thickBot="1">
      <c r="A137" s="43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4"/>
      <c r="N137" s="44" t="s">
        <v>100</v>
      </c>
      <c r="O137" s="19"/>
      <c r="P137" s="43"/>
      <c r="Q137" s="1"/>
      <c r="R137" s="3"/>
      <c r="S137" s="3"/>
      <c r="T137" s="3"/>
      <c r="AB137" s="5"/>
      <c r="AC137" s="2"/>
      <c r="AD137" s="2"/>
      <c r="AE137" s="2"/>
      <c r="AF137" s="2"/>
      <c r="AG137" s="2"/>
      <c r="AH137" s="2"/>
      <c r="AI137" s="2"/>
      <c r="AJ137" s="2"/>
      <c r="AK137" s="2"/>
    </row>
    <row r="138" spans="1:38" ht="18" customHeight="1">
      <c r="A138" s="43"/>
      <c r="B138" s="332" t="s">
        <v>0</v>
      </c>
      <c r="C138" s="333"/>
      <c r="D138" s="428" t="s">
        <v>101</v>
      </c>
      <c r="E138" s="429"/>
      <c r="F138" s="329" t="s">
        <v>79</v>
      </c>
      <c r="G138" s="330"/>
      <c r="H138" s="330"/>
      <c r="I138" s="331"/>
      <c r="J138" s="329" t="s">
        <v>78</v>
      </c>
      <c r="K138" s="330"/>
      <c r="L138" s="331"/>
      <c r="M138" s="332" t="s">
        <v>2</v>
      </c>
      <c r="N138" s="333"/>
      <c r="O138" s="294"/>
      <c r="P138" s="43"/>
      <c r="Q138" s="1"/>
      <c r="R138" s="338" t="s">
        <v>67</v>
      </c>
      <c r="S138" s="339"/>
      <c r="T138" s="45" t="s">
        <v>68</v>
      </c>
      <c r="V138" s="191" t="s">
        <v>112</v>
      </c>
      <c r="W138" s="189"/>
      <c r="X138" s="189"/>
      <c r="AG138" s="5"/>
      <c r="AH138" s="2"/>
      <c r="AI138" s="2"/>
      <c r="AJ138" s="2"/>
      <c r="AK138" s="2"/>
    </row>
    <row r="139" spans="1:38" ht="18" customHeight="1">
      <c r="A139" s="43"/>
      <c r="B139" s="334"/>
      <c r="C139" s="335"/>
      <c r="D139" s="430"/>
      <c r="E139" s="431"/>
      <c r="F139" s="423" t="s">
        <v>1</v>
      </c>
      <c r="G139" s="424"/>
      <c r="H139" s="342" t="e">
        <f>VLOOKUP(D172,U264:Z267,6,FALSE)</f>
        <v>#N/A</v>
      </c>
      <c r="I139" s="344" t="e">
        <f>VLOOKUP(D172,U264:Z267,5,FALSE)</f>
        <v>#N/A</v>
      </c>
      <c r="J139" s="423" t="s">
        <v>1</v>
      </c>
      <c r="K139" s="424"/>
      <c r="L139" s="342" t="s">
        <v>93</v>
      </c>
      <c r="M139" s="334"/>
      <c r="N139" s="335"/>
      <c r="O139" s="294"/>
      <c r="P139" s="43"/>
      <c r="Q139" s="1"/>
      <c r="R139" s="345" t="s">
        <v>81</v>
      </c>
      <c r="S139" s="346" t="s">
        <v>69</v>
      </c>
      <c r="T139" s="356" t="s">
        <v>212</v>
      </c>
      <c r="V139" s="191" t="s">
        <v>9</v>
      </c>
      <c r="W139" s="191"/>
      <c r="X139" s="191"/>
      <c r="Y139" s="9"/>
      <c r="Z139" s="9"/>
      <c r="AA139" s="9"/>
      <c r="AB139" s="9"/>
      <c r="AC139" s="9"/>
      <c r="AD139" s="9"/>
      <c r="AE139" s="9"/>
      <c r="AF139" s="9"/>
      <c r="AG139" s="9"/>
      <c r="AH139" s="2"/>
      <c r="AI139" s="2"/>
      <c r="AJ139" s="2"/>
      <c r="AK139" s="2"/>
    </row>
    <row r="140" spans="1:38" ht="18" customHeight="1">
      <c r="A140" s="43"/>
      <c r="B140" s="437" t="s">
        <v>144</v>
      </c>
      <c r="C140" s="439" t="s">
        <v>4</v>
      </c>
      <c r="D140" s="363" t="s">
        <v>174</v>
      </c>
      <c r="E140" s="56" t="s">
        <v>5</v>
      </c>
      <c r="F140" s="363" t="s">
        <v>174</v>
      </c>
      <c r="G140" s="57" t="s">
        <v>5</v>
      </c>
      <c r="H140" s="425"/>
      <c r="I140" s="426"/>
      <c r="J140" s="363" t="s">
        <v>174</v>
      </c>
      <c r="K140" s="58" t="s">
        <v>5</v>
      </c>
      <c r="L140" s="425"/>
      <c r="M140" s="334"/>
      <c r="N140" s="335"/>
      <c r="O140" s="294"/>
      <c r="P140" s="43"/>
      <c r="Q140" s="1"/>
      <c r="R140" s="345"/>
      <c r="S140" s="346"/>
      <c r="T140" s="357"/>
      <c r="U140" s="3"/>
      <c r="V140" s="192" t="s">
        <v>10</v>
      </c>
      <c r="W140" s="192" t="s">
        <v>11</v>
      </c>
      <c r="X140" s="192" t="s">
        <v>12</v>
      </c>
      <c r="Y140" s="9" t="s">
        <v>13</v>
      </c>
      <c r="Z140" s="9" t="s">
        <v>14</v>
      </c>
      <c r="AA140" s="9" t="s">
        <v>15</v>
      </c>
      <c r="AB140" s="9" t="s">
        <v>16</v>
      </c>
      <c r="AC140" s="9" t="s">
        <v>17</v>
      </c>
      <c r="AD140" s="9" t="s">
        <v>18</v>
      </c>
      <c r="AE140" s="9" t="s">
        <v>18</v>
      </c>
      <c r="AF140" s="9" t="s">
        <v>18</v>
      </c>
      <c r="AG140" s="9" t="s">
        <v>18</v>
      </c>
      <c r="AH140" s="2"/>
      <c r="AI140" s="2"/>
      <c r="AJ140" s="2"/>
      <c r="AK140" s="2"/>
    </row>
    <row r="141" spans="1:38" ht="18" customHeight="1" thickBot="1">
      <c r="A141" s="43"/>
      <c r="B141" s="438"/>
      <c r="C141" s="440"/>
      <c r="D141" s="364"/>
      <c r="E141" s="51" t="s">
        <v>139</v>
      </c>
      <c r="F141" s="364"/>
      <c r="G141" s="52" t="s">
        <v>140</v>
      </c>
      <c r="H141" s="53" t="s">
        <v>130</v>
      </c>
      <c r="I141" s="53" t="s">
        <v>131</v>
      </c>
      <c r="J141" s="364"/>
      <c r="K141" s="52" t="s">
        <v>121</v>
      </c>
      <c r="L141" s="55" t="s">
        <v>132</v>
      </c>
      <c r="M141" s="336"/>
      <c r="N141" s="337"/>
      <c r="O141" s="294"/>
      <c r="P141" s="43"/>
      <c r="Q141" s="1"/>
      <c r="R141" s="345" t="s">
        <v>82</v>
      </c>
      <c r="S141" s="346" t="s">
        <v>124</v>
      </c>
      <c r="T141" s="357"/>
      <c r="V141" s="192" t="s">
        <v>19</v>
      </c>
      <c r="W141" s="192" t="s">
        <v>20</v>
      </c>
      <c r="X141" s="192" t="s">
        <v>21</v>
      </c>
      <c r="Y141" s="9" t="s">
        <v>14</v>
      </c>
      <c r="Z141" s="9" t="s">
        <v>15</v>
      </c>
      <c r="AA141" s="9" t="s">
        <v>16</v>
      </c>
      <c r="AB141" s="9" t="s">
        <v>17</v>
      </c>
      <c r="AC141" s="9" t="s">
        <v>18</v>
      </c>
      <c r="AD141" s="9" t="s">
        <v>18</v>
      </c>
      <c r="AE141" s="9" t="s">
        <v>18</v>
      </c>
      <c r="AF141" s="9" t="s">
        <v>18</v>
      </c>
      <c r="AG141" s="9" t="s">
        <v>18</v>
      </c>
      <c r="AH141" s="2"/>
      <c r="AI141" s="2"/>
      <c r="AJ141" s="2"/>
      <c r="AK141" s="2"/>
    </row>
    <row r="142" spans="1:38" ht="18" customHeight="1">
      <c r="A142" s="43"/>
      <c r="B142" s="366" t="s">
        <v>6</v>
      </c>
      <c r="C142" s="50"/>
      <c r="D142" s="185"/>
      <c r="E142" s="183"/>
      <c r="F142" s="185"/>
      <c r="G142" s="183"/>
      <c r="H142" s="184"/>
      <c r="I142" s="184"/>
      <c r="J142" s="185"/>
      <c r="K142" s="244"/>
      <c r="L142" s="255">
        <f>IFERROR(L145-L143-L144,"")</f>
        <v>0</v>
      </c>
      <c r="M142" s="454"/>
      <c r="N142" s="455"/>
      <c r="O142" s="294"/>
      <c r="P142" s="43"/>
      <c r="Q142" s="1"/>
      <c r="R142" s="345"/>
      <c r="S142" s="346"/>
      <c r="T142" s="357"/>
      <c r="V142" s="192" t="s">
        <v>22</v>
      </c>
      <c r="W142" s="192" t="s">
        <v>20</v>
      </c>
      <c r="X142" s="192" t="s">
        <v>23</v>
      </c>
      <c r="Y142" s="9" t="s">
        <v>21</v>
      </c>
      <c r="Z142" s="9" t="s">
        <v>16</v>
      </c>
      <c r="AA142" s="9" t="s">
        <v>17</v>
      </c>
      <c r="AB142" s="9" t="s">
        <v>18</v>
      </c>
      <c r="AC142" s="9" t="s">
        <v>18</v>
      </c>
      <c r="AD142" s="9" t="s">
        <v>18</v>
      </c>
      <c r="AE142" s="9" t="s">
        <v>18</v>
      </c>
      <c r="AF142" s="9" t="s">
        <v>18</v>
      </c>
      <c r="AG142" s="9" t="s">
        <v>18</v>
      </c>
      <c r="AH142" s="2"/>
      <c r="AI142" s="2"/>
      <c r="AJ142" s="2"/>
      <c r="AK142" s="2"/>
    </row>
    <row r="143" spans="1:38" ht="18" customHeight="1">
      <c r="A143" s="43"/>
      <c r="B143" s="366"/>
      <c r="C143" s="20"/>
      <c r="D143" s="163"/>
      <c r="E143" s="166"/>
      <c r="F143" s="163"/>
      <c r="G143" s="166"/>
      <c r="H143" s="169"/>
      <c r="I143" s="169"/>
      <c r="J143" s="172"/>
      <c r="K143" s="246"/>
      <c r="L143" s="256">
        <f>IF(C143="",0,ROUNDDOWN(L$145*K143/J$145,0))</f>
        <v>0</v>
      </c>
      <c r="M143" s="352"/>
      <c r="N143" s="353"/>
      <c r="O143" s="294"/>
      <c r="P143" s="43"/>
      <c r="Q143" s="1"/>
      <c r="R143" s="345" t="s">
        <v>83</v>
      </c>
      <c r="S143" s="346" t="s">
        <v>70</v>
      </c>
      <c r="T143" s="357"/>
      <c r="V143" s="192" t="s">
        <v>24</v>
      </c>
      <c r="W143" s="192" t="s">
        <v>20</v>
      </c>
      <c r="X143" s="192" t="s">
        <v>25</v>
      </c>
      <c r="Y143" s="9" t="s">
        <v>26</v>
      </c>
      <c r="Z143" s="9" t="s">
        <v>27</v>
      </c>
      <c r="AA143" s="9" t="s">
        <v>28</v>
      </c>
      <c r="AB143" s="9" t="s">
        <v>16</v>
      </c>
      <c r="AC143" s="9" t="s">
        <v>17</v>
      </c>
      <c r="AD143" s="9" t="s">
        <v>18</v>
      </c>
      <c r="AE143" s="9" t="s">
        <v>18</v>
      </c>
      <c r="AF143" s="9" t="s">
        <v>18</v>
      </c>
      <c r="AG143" s="9" t="s">
        <v>18</v>
      </c>
      <c r="AH143" s="2"/>
      <c r="AI143" s="2"/>
      <c r="AJ143" s="2"/>
      <c r="AK143" s="2"/>
    </row>
    <row r="144" spans="1:38" ht="18" customHeight="1">
      <c r="A144" s="43"/>
      <c r="B144" s="367"/>
      <c r="C144" s="21"/>
      <c r="D144" s="175"/>
      <c r="E144" s="173"/>
      <c r="F144" s="175"/>
      <c r="G144" s="173"/>
      <c r="H144" s="174"/>
      <c r="I144" s="174"/>
      <c r="J144" s="176"/>
      <c r="K144" s="247"/>
      <c r="L144" s="256">
        <f>IF(C144="",0,ROUNDDOWN(L$145*K144/J$145,0))</f>
        <v>0</v>
      </c>
      <c r="M144" s="354"/>
      <c r="N144" s="355"/>
      <c r="O144" s="294"/>
      <c r="P144" s="43"/>
      <c r="Q144" s="1"/>
      <c r="R144" s="345"/>
      <c r="S144" s="346"/>
      <c r="T144" s="357"/>
      <c r="V144" s="192" t="s">
        <v>29</v>
      </c>
      <c r="W144" s="192" t="s">
        <v>20</v>
      </c>
      <c r="X144" s="192" t="s">
        <v>30</v>
      </c>
      <c r="Y144" s="9" t="s">
        <v>31</v>
      </c>
      <c r="Z144" s="9" t="s">
        <v>26</v>
      </c>
      <c r="AA144" s="9" t="s">
        <v>32</v>
      </c>
      <c r="AB144" s="9" t="s">
        <v>14</v>
      </c>
      <c r="AC144" s="9" t="s">
        <v>16</v>
      </c>
      <c r="AD144" s="9" t="s">
        <v>15</v>
      </c>
      <c r="AE144" s="9" t="s">
        <v>17</v>
      </c>
      <c r="AF144" s="9" t="s">
        <v>18</v>
      </c>
      <c r="AG144" s="9" t="s">
        <v>18</v>
      </c>
      <c r="AH144" s="2"/>
      <c r="AI144" s="2"/>
      <c r="AJ144" s="2"/>
      <c r="AK144" s="2"/>
    </row>
    <row r="145" spans="1:37" ht="18" customHeight="1" thickBot="1">
      <c r="A145" s="43"/>
      <c r="B145" s="453" t="s">
        <v>7</v>
      </c>
      <c r="C145" s="432"/>
      <c r="D145" s="433">
        <f>SUM(E142:E144)</f>
        <v>0</v>
      </c>
      <c r="E145" s="434"/>
      <c r="F145" s="433">
        <f>SUM(G142:G144)</f>
        <v>0</v>
      </c>
      <c r="G145" s="434"/>
      <c r="H145" s="130">
        <f>SUM(H142:H144)</f>
        <v>0</v>
      </c>
      <c r="I145" s="130">
        <f>SUM(I142:I144)</f>
        <v>0</v>
      </c>
      <c r="J145" s="387">
        <f>SUM(K142:K144)</f>
        <v>0</v>
      </c>
      <c r="K145" s="388"/>
      <c r="L145" s="252">
        <f>IFERROR(ROUNDDOWN(J145*$V$135,0),"")</f>
        <v>0</v>
      </c>
      <c r="M145" s="389"/>
      <c r="N145" s="390"/>
      <c r="O145" s="294"/>
      <c r="P145" s="43"/>
      <c r="Q145" s="1"/>
      <c r="R145" s="345" t="s">
        <v>84</v>
      </c>
      <c r="S145" s="346" t="s">
        <v>71</v>
      </c>
      <c r="T145" s="357"/>
      <c r="V145" s="9" t="s">
        <v>33</v>
      </c>
      <c r="W145" s="9" t="s">
        <v>34</v>
      </c>
      <c r="X145" s="9" t="s">
        <v>13</v>
      </c>
      <c r="Y145" s="9" t="s">
        <v>35</v>
      </c>
      <c r="Z145" s="9" t="s">
        <v>36</v>
      </c>
      <c r="AA145" s="9" t="s">
        <v>28</v>
      </c>
      <c r="AB145" s="9" t="s">
        <v>16</v>
      </c>
      <c r="AC145" s="9" t="s">
        <v>37</v>
      </c>
      <c r="AD145" s="9" t="s">
        <v>14</v>
      </c>
      <c r="AE145" s="9" t="s">
        <v>17</v>
      </c>
      <c r="AF145" s="9" t="s">
        <v>18</v>
      </c>
      <c r="AG145" s="9" t="s">
        <v>18</v>
      </c>
      <c r="AH145" s="2"/>
      <c r="AI145" s="2"/>
      <c r="AJ145" s="2"/>
      <c r="AK145" s="2"/>
    </row>
    <row r="146" spans="1:37" ht="18" customHeight="1">
      <c r="A146" s="43"/>
      <c r="B146" s="365" t="s">
        <v>8</v>
      </c>
      <c r="C146" s="22"/>
      <c r="D146" s="162"/>
      <c r="E146" s="165"/>
      <c r="F146" s="162"/>
      <c r="G146" s="165"/>
      <c r="H146" s="168"/>
      <c r="I146" s="168"/>
      <c r="J146" s="171"/>
      <c r="K146" s="248"/>
      <c r="L146" s="255">
        <f>IFERROR(L157-SUM(L147:L156),"")</f>
        <v>0</v>
      </c>
      <c r="M146" s="350"/>
      <c r="N146" s="351"/>
      <c r="O146" s="294"/>
      <c r="P146" s="43"/>
      <c r="Q146" s="1"/>
      <c r="R146" s="345"/>
      <c r="S146" s="346"/>
      <c r="T146" s="357"/>
      <c r="V146" s="9" t="s">
        <v>38</v>
      </c>
      <c r="W146" s="9" t="s">
        <v>39</v>
      </c>
      <c r="X146" s="9" t="s">
        <v>35</v>
      </c>
      <c r="Y146" s="9" t="s">
        <v>36</v>
      </c>
      <c r="Z146" s="9" t="s">
        <v>28</v>
      </c>
      <c r="AA146" s="9" t="s">
        <v>40</v>
      </c>
      <c r="AB146" s="9" t="s">
        <v>16</v>
      </c>
      <c r="AC146" s="9" t="s">
        <v>14</v>
      </c>
      <c r="AD146" s="9" t="s">
        <v>17</v>
      </c>
      <c r="AE146" s="9" t="s">
        <v>18</v>
      </c>
      <c r="AF146" s="9" t="s">
        <v>18</v>
      </c>
      <c r="AG146" s="9" t="s">
        <v>18</v>
      </c>
      <c r="AH146" s="2"/>
      <c r="AI146" s="2"/>
      <c r="AJ146" s="2"/>
      <c r="AK146" s="2"/>
    </row>
    <row r="147" spans="1:37" ht="18" customHeight="1">
      <c r="A147" s="43"/>
      <c r="B147" s="366"/>
      <c r="C147" s="23"/>
      <c r="D147" s="163"/>
      <c r="E147" s="166"/>
      <c r="F147" s="163"/>
      <c r="G147" s="166"/>
      <c r="H147" s="169"/>
      <c r="I147" s="169"/>
      <c r="J147" s="172"/>
      <c r="K147" s="246"/>
      <c r="L147" s="256">
        <f t="shared" ref="L147:L156" si="6">IF(C147="",0,ROUNDDOWN(L$157*K147/J$157,0))</f>
        <v>0</v>
      </c>
      <c r="M147" s="352"/>
      <c r="N147" s="353"/>
      <c r="O147" s="294"/>
      <c r="P147" s="43"/>
      <c r="Q147" s="1"/>
      <c r="R147" s="345" t="s">
        <v>85</v>
      </c>
      <c r="S147" s="346" t="s">
        <v>72</v>
      </c>
      <c r="T147" s="357"/>
      <c r="V147" s="9" t="s">
        <v>41</v>
      </c>
      <c r="W147" s="9" t="s">
        <v>39</v>
      </c>
      <c r="X147" s="9" t="s">
        <v>35</v>
      </c>
      <c r="Y147" s="9" t="s">
        <v>36</v>
      </c>
      <c r="Z147" s="9" t="s">
        <v>28</v>
      </c>
      <c r="AA147" s="9" t="s">
        <v>16</v>
      </c>
      <c r="AB147" s="9" t="s">
        <v>14</v>
      </c>
      <c r="AC147" s="9" t="s">
        <v>17</v>
      </c>
      <c r="AD147" s="9" t="s">
        <v>18</v>
      </c>
      <c r="AE147" s="9" t="s">
        <v>18</v>
      </c>
      <c r="AF147" s="9" t="s">
        <v>18</v>
      </c>
      <c r="AG147" s="9" t="s">
        <v>18</v>
      </c>
      <c r="AH147" s="2"/>
      <c r="AI147" s="2"/>
      <c r="AJ147" s="2"/>
      <c r="AK147" s="2"/>
    </row>
    <row r="148" spans="1:37" ht="18" customHeight="1">
      <c r="A148" s="43"/>
      <c r="B148" s="366"/>
      <c r="C148" s="23"/>
      <c r="D148" s="163"/>
      <c r="E148" s="166"/>
      <c r="F148" s="163"/>
      <c r="G148" s="166"/>
      <c r="H148" s="169"/>
      <c r="I148" s="169"/>
      <c r="J148" s="172"/>
      <c r="K148" s="246"/>
      <c r="L148" s="256">
        <f t="shared" si="6"/>
        <v>0</v>
      </c>
      <c r="M148" s="352"/>
      <c r="N148" s="353"/>
      <c r="O148" s="294"/>
      <c r="P148" s="43"/>
      <c r="Q148" s="1"/>
      <c r="R148" s="345"/>
      <c r="S148" s="346"/>
      <c r="T148" s="357"/>
      <c r="U148" s="2"/>
      <c r="V148" s="9" t="s">
        <v>42</v>
      </c>
      <c r="W148" s="9" t="s">
        <v>30</v>
      </c>
      <c r="X148" s="9" t="s">
        <v>31</v>
      </c>
      <c r="Y148" s="9" t="s">
        <v>36</v>
      </c>
      <c r="Z148" s="9" t="s">
        <v>35</v>
      </c>
      <c r="AA148" s="9" t="s">
        <v>43</v>
      </c>
      <c r="AB148" s="9" t="s">
        <v>20</v>
      </c>
      <c r="AC148" s="9" t="s">
        <v>28</v>
      </c>
      <c r="AD148" s="9" t="s">
        <v>16</v>
      </c>
      <c r="AE148" s="9" t="s">
        <v>14</v>
      </c>
      <c r="AF148" s="9" t="s">
        <v>17</v>
      </c>
      <c r="AG148" s="9" t="s">
        <v>18</v>
      </c>
      <c r="AH148" s="2"/>
      <c r="AI148" s="2"/>
      <c r="AJ148" s="2"/>
      <c r="AK148" s="2"/>
    </row>
    <row r="149" spans="1:37" ht="18" customHeight="1">
      <c r="A149" s="43"/>
      <c r="B149" s="366"/>
      <c r="C149" s="23"/>
      <c r="D149" s="163"/>
      <c r="E149" s="166"/>
      <c r="F149" s="163"/>
      <c r="G149" s="166"/>
      <c r="H149" s="169"/>
      <c r="I149" s="169"/>
      <c r="J149" s="163"/>
      <c r="K149" s="246"/>
      <c r="L149" s="256">
        <f t="shared" si="6"/>
        <v>0</v>
      </c>
      <c r="M149" s="352"/>
      <c r="N149" s="353"/>
      <c r="O149" s="294"/>
      <c r="P149" s="43"/>
      <c r="Q149" s="1"/>
      <c r="R149" s="345" t="s">
        <v>86</v>
      </c>
      <c r="S149" s="346" t="s">
        <v>73</v>
      </c>
      <c r="T149" s="357"/>
      <c r="V149" s="9" t="s">
        <v>44</v>
      </c>
      <c r="W149" s="9" t="s">
        <v>45</v>
      </c>
      <c r="X149" s="9" t="s">
        <v>46</v>
      </c>
      <c r="Y149" s="9" t="s">
        <v>47</v>
      </c>
      <c r="Z149" s="9" t="s">
        <v>48</v>
      </c>
      <c r="AA149" s="9" t="s">
        <v>49</v>
      </c>
      <c r="AB149" s="9" t="s">
        <v>28</v>
      </c>
      <c r="AC149" s="9" t="s">
        <v>16</v>
      </c>
      <c r="AD149" s="9" t="s">
        <v>14</v>
      </c>
      <c r="AE149" s="9" t="s">
        <v>17</v>
      </c>
      <c r="AF149" s="9" t="s">
        <v>18</v>
      </c>
      <c r="AG149" s="9" t="s">
        <v>18</v>
      </c>
      <c r="AH149" s="2"/>
      <c r="AI149" s="2"/>
      <c r="AJ149" s="2"/>
      <c r="AK149" s="2"/>
    </row>
    <row r="150" spans="1:37" ht="18" customHeight="1">
      <c r="A150" s="43"/>
      <c r="B150" s="366"/>
      <c r="C150" s="23"/>
      <c r="D150" s="163"/>
      <c r="E150" s="166"/>
      <c r="F150" s="163"/>
      <c r="G150" s="166"/>
      <c r="H150" s="169"/>
      <c r="I150" s="169"/>
      <c r="J150" s="163"/>
      <c r="K150" s="246"/>
      <c r="L150" s="256">
        <f t="shared" si="6"/>
        <v>0</v>
      </c>
      <c r="M150" s="352"/>
      <c r="N150" s="353"/>
      <c r="O150" s="294"/>
      <c r="P150" s="43"/>
      <c r="Q150" s="1"/>
      <c r="R150" s="345"/>
      <c r="S150" s="346"/>
      <c r="T150" s="357"/>
      <c r="V150" s="9" t="s">
        <v>98</v>
      </c>
      <c r="W150" s="9" t="s">
        <v>98</v>
      </c>
      <c r="X150" s="9" t="s">
        <v>105</v>
      </c>
      <c r="Y150" s="9"/>
      <c r="Z150" s="9"/>
      <c r="AA150" s="9"/>
      <c r="AB150" s="9"/>
      <c r="AC150" s="9"/>
      <c r="AD150" s="9"/>
      <c r="AE150" s="9"/>
      <c r="AF150" s="9"/>
      <c r="AG150" s="9"/>
      <c r="AH150" s="2"/>
      <c r="AI150" s="2"/>
      <c r="AJ150" s="2"/>
      <c r="AK150" s="2"/>
    </row>
    <row r="151" spans="1:37" ht="18" customHeight="1">
      <c r="A151" s="43"/>
      <c r="B151" s="366"/>
      <c r="C151" s="23"/>
      <c r="D151" s="163"/>
      <c r="E151" s="166"/>
      <c r="F151" s="163"/>
      <c r="G151" s="166"/>
      <c r="H151" s="169"/>
      <c r="I151" s="169"/>
      <c r="J151" s="163"/>
      <c r="K151" s="246"/>
      <c r="L151" s="256">
        <f t="shared" si="6"/>
        <v>0</v>
      </c>
      <c r="M151" s="352"/>
      <c r="N151" s="353"/>
      <c r="O151" s="294"/>
      <c r="P151" s="43"/>
      <c r="Q151" s="1"/>
      <c r="R151" s="345" t="s">
        <v>87</v>
      </c>
      <c r="S151" s="346" t="s">
        <v>74</v>
      </c>
      <c r="T151" s="357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2"/>
      <c r="AI151" s="2"/>
      <c r="AJ151" s="2"/>
      <c r="AK151" s="2"/>
    </row>
    <row r="152" spans="1:37" ht="18" customHeight="1">
      <c r="A152" s="43"/>
      <c r="B152" s="366"/>
      <c r="C152" s="23"/>
      <c r="D152" s="163"/>
      <c r="E152" s="166"/>
      <c r="F152" s="163"/>
      <c r="G152" s="166"/>
      <c r="H152" s="169"/>
      <c r="I152" s="169"/>
      <c r="J152" s="163"/>
      <c r="K152" s="246"/>
      <c r="L152" s="256">
        <f t="shared" si="6"/>
        <v>0</v>
      </c>
      <c r="M152" s="352"/>
      <c r="N152" s="353"/>
      <c r="O152" s="294"/>
      <c r="P152" s="43"/>
      <c r="Q152" s="1"/>
      <c r="R152" s="345"/>
      <c r="S152" s="346"/>
      <c r="T152" s="357"/>
      <c r="V152" s="10" t="s">
        <v>51</v>
      </c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2"/>
      <c r="AI152" s="2"/>
      <c r="AJ152" s="2"/>
      <c r="AK152" s="2"/>
    </row>
    <row r="153" spans="1:37" ht="18" customHeight="1">
      <c r="A153" s="43"/>
      <c r="B153" s="366"/>
      <c r="C153" s="23"/>
      <c r="D153" s="163"/>
      <c r="E153" s="166"/>
      <c r="F153" s="163"/>
      <c r="G153" s="166"/>
      <c r="H153" s="169"/>
      <c r="I153" s="169"/>
      <c r="J153" s="163"/>
      <c r="K153" s="246"/>
      <c r="L153" s="256">
        <f t="shared" si="6"/>
        <v>0</v>
      </c>
      <c r="M153" s="352"/>
      <c r="N153" s="353"/>
      <c r="O153" s="294"/>
      <c r="P153" s="43"/>
      <c r="Q153" s="1"/>
      <c r="R153" s="345" t="s">
        <v>88</v>
      </c>
      <c r="S153" s="346" t="s">
        <v>75</v>
      </c>
      <c r="T153" s="357"/>
      <c r="V153" s="9" t="s">
        <v>10</v>
      </c>
      <c r="W153" s="9" t="s">
        <v>52</v>
      </c>
      <c r="X153" s="9" t="s">
        <v>53</v>
      </c>
      <c r="Y153" s="9" t="s">
        <v>54</v>
      </c>
      <c r="Z153" s="9" t="s">
        <v>55</v>
      </c>
      <c r="AA153" s="9" t="s">
        <v>56</v>
      </c>
      <c r="AB153" s="9" t="s">
        <v>57</v>
      </c>
      <c r="AC153" s="9" t="s">
        <v>58</v>
      </c>
      <c r="AD153" s="9"/>
      <c r="AE153" s="9"/>
      <c r="AF153" s="9"/>
      <c r="AG153" s="9"/>
      <c r="AH153" s="2"/>
      <c r="AI153" s="2"/>
      <c r="AJ153" s="2"/>
      <c r="AK153" s="2"/>
    </row>
    <row r="154" spans="1:37" ht="18" customHeight="1">
      <c r="A154" s="43"/>
      <c r="B154" s="366"/>
      <c r="C154" s="23"/>
      <c r="D154" s="163"/>
      <c r="E154" s="166"/>
      <c r="F154" s="163"/>
      <c r="G154" s="166"/>
      <c r="H154" s="169"/>
      <c r="I154" s="169"/>
      <c r="J154" s="163"/>
      <c r="K154" s="246"/>
      <c r="L154" s="256">
        <f t="shared" si="6"/>
        <v>0</v>
      </c>
      <c r="M154" s="352"/>
      <c r="N154" s="353"/>
      <c r="O154" s="294"/>
      <c r="P154" s="43"/>
      <c r="Q154" s="1"/>
      <c r="R154" s="345"/>
      <c r="S154" s="346"/>
      <c r="T154" s="357"/>
      <c r="V154" s="9" t="s">
        <v>19</v>
      </c>
      <c r="W154" s="9" t="s">
        <v>52</v>
      </c>
      <c r="X154" s="9" t="s">
        <v>53</v>
      </c>
      <c r="Y154" s="9" t="s">
        <v>54</v>
      </c>
      <c r="Z154" s="9" t="s">
        <v>55</v>
      </c>
      <c r="AA154" s="9" t="s">
        <v>56</v>
      </c>
      <c r="AB154" s="9" t="s">
        <v>57</v>
      </c>
      <c r="AC154" s="9" t="s">
        <v>58</v>
      </c>
      <c r="AD154" s="9"/>
      <c r="AE154" s="9"/>
      <c r="AF154" s="9"/>
      <c r="AG154" s="9"/>
      <c r="AH154" s="2"/>
      <c r="AI154" s="2"/>
      <c r="AJ154" s="2"/>
      <c r="AK154" s="2"/>
    </row>
    <row r="155" spans="1:37" ht="18" customHeight="1">
      <c r="A155" s="43"/>
      <c r="B155" s="366"/>
      <c r="C155" s="23"/>
      <c r="D155" s="163"/>
      <c r="E155" s="166"/>
      <c r="F155" s="163"/>
      <c r="G155" s="166"/>
      <c r="H155" s="169"/>
      <c r="I155" s="169"/>
      <c r="J155" s="163"/>
      <c r="K155" s="246"/>
      <c r="L155" s="256">
        <f t="shared" si="6"/>
        <v>0</v>
      </c>
      <c r="M155" s="352"/>
      <c r="N155" s="353"/>
      <c r="O155" s="294"/>
      <c r="P155" s="43"/>
      <c r="Q155" s="1"/>
      <c r="R155" s="345" t="s">
        <v>89</v>
      </c>
      <c r="S155" s="346" t="s">
        <v>76</v>
      </c>
      <c r="T155" s="357"/>
      <c r="V155" s="9" t="s">
        <v>22</v>
      </c>
      <c r="W155" s="9" t="s">
        <v>59</v>
      </c>
      <c r="X155" s="9" t="s">
        <v>60</v>
      </c>
      <c r="Y155" s="9" t="s">
        <v>61</v>
      </c>
      <c r="Z155" s="9" t="s">
        <v>55</v>
      </c>
      <c r="AA155" s="9" t="s">
        <v>57</v>
      </c>
      <c r="AB155" s="9" t="s">
        <v>58</v>
      </c>
      <c r="AC155" s="9" t="s">
        <v>58</v>
      </c>
      <c r="AD155" s="9"/>
      <c r="AE155" s="9"/>
      <c r="AF155" s="9"/>
      <c r="AG155" s="9"/>
      <c r="AH155" s="2"/>
      <c r="AI155" s="2"/>
      <c r="AJ155" s="2"/>
      <c r="AK155" s="2"/>
    </row>
    <row r="156" spans="1:37" ht="18" customHeight="1">
      <c r="A156" s="43"/>
      <c r="B156" s="367"/>
      <c r="C156" s="35"/>
      <c r="D156" s="175"/>
      <c r="E156" s="173"/>
      <c r="F156" s="175"/>
      <c r="G156" s="173"/>
      <c r="H156" s="174"/>
      <c r="I156" s="174"/>
      <c r="J156" s="175"/>
      <c r="K156" s="247"/>
      <c r="L156" s="256">
        <f t="shared" si="6"/>
        <v>0</v>
      </c>
      <c r="M156" s="354"/>
      <c r="N156" s="355"/>
      <c r="O156" s="294"/>
      <c r="P156" s="43"/>
      <c r="Q156" s="1"/>
      <c r="R156" s="345"/>
      <c r="S156" s="346"/>
      <c r="T156" s="357"/>
      <c r="V156" s="9" t="s">
        <v>24</v>
      </c>
      <c r="W156" s="9" t="s">
        <v>52</v>
      </c>
      <c r="X156" s="9" t="s">
        <v>53</v>
      </c>
      <c r="Y156" s="9" t="s">
        <v>54</v>
      </c>
      <c r="Z156" s="9" t="s">
        <v>55</v>
      </c>
      <c r="AA156" s="9" t="s">
        <v>56</v>
      </c>
      <c r="AB156" s="9" t="s">
        <v>57</v>
      </c>
      <c r="AC156" s="9" t="s">
        <v>58</v>
      </c>
      <c r="AD156" s="9"/>
      <c r="AE156" s="9"/>
      <c r="AF156" s="9"/>
      <c r="AG156" s="9"/>
      <c r="AH156" s="2"/>
      <c r="AI156" s="2"/>
      <c r="AJ156" s="2"/>
      <c r="AK156" s="2"/>
    </row>
    <row r="157" spans="1:37" ht="18" customHeight="1" thickBot="1">
      <c r="A157" s="43"/>
      <c r="B157" s="383" t="s">
        <v>7</v>
      </c>
      <c r="C157" s="432"/>
      <c r="D157" s="433">
        <f>SUM(E146:E156)</f>
        <v>0</v>
      </c>
      <c r="E157" s="434"/>
      <c r="F157" s="433">
        <f>SUM(G146:G156)</f>
        <v>0</v>
      </c>
      <c r="G157" s="434"/>
      <c r="H157" s="177">
        <f>SUM(H146:H156)</f>
        <v>0</v>
      </c>
      <c r="I157" s="177">
        <f>SUM(I146:I156)</f>
        <v>0</v>
      </c>
      <c r="J157" s="435">
        <f>SUM(K146:K156)</f>
        <v>0</v>
      </c>
      <c r="K157" s="436"/>
      <c r="L157" s="252">
        <f>IFERROR(ROUNDDOWN(J157*$V$135,0),"")</f>
        <v>0</v>
      </c>
      <c r="M157" s="456"/>
      <c r="N157" s="457"/>
      <c r="O157" s="294"/>
      <c r="P157" s="43"/>
      <c r="Q157" s="1"/>
      <c r="R157" s="345" t="s">
        <v>90</v>
      </c>
      <c r="S157" s="346" t="s">
        <v>92</v>
      </c>
      <c r="T157" s="357"/>
      <c r="V157" s="9" t="s">
        <v>29</v>
      </c>
      <c r="W157" s="9" t="s">
        <v>52</v>
      </c>
      <c r="X157" s="9" t="s">
        <v>53</v>
      </c>
      <c r="Y157" s="9" t="s">
        <v>54</v>
      </c>
      <c r="Z157" s="9" t="s">
        <v>55</v>
      </c>
      <c r="AA157" s="9" t="s">
        <v>56</v>
      </c>
      <c r="AB157" s="9" t="s">
        <v>57</v>
      </c>
      <c r="AC157" s="9" t="s">
        <v>58</v>
      </c>
      <c r="AD157" s="9"/>
      <c r="AE157" s="9"/>
      <c r="AF157" s="9"/>
      <c r="AG157" s="9"/>
      <c r="AH157" s="2"/>
      <c r="AI157" s="2"/>
      <c r="AJ157" s="2"/>
      <c r="AK157" s="2"/>
    </row>
    <row r="158" spans="1:37" ht="18" customHeight="1" thickBot="1">
      <c r="A158" s="43"/>
      <c r="B158" s="365" t="s">
        <v>50</v>
      </c>
      <c r="C158" s="25"/>
      <c r="D158" s="162"/>
      <c r="E158" s="165"/>
      <c r="F158" s="162"/>
      <c r="G158" s="165"/>
      <c r="H158" s="168"/>
      <c r="I158" s="168"/>
      <c r="J158" s="171"/>
      <c r="K158" s="258"/>
      <c r="L158" s="255">
        <f>IFERROR(L165-SUM(L159:L164),"")</f>
        <v>0</v>
      </c>
      <c r="M158" s="350"/>
      <c r="N158" s="351"/>
      <c r="O158" s="294"/>
      <c r="P158" s="43"/>
      <c r="Q158" s="1"/>
      <c r="R158" s="391"/>
      <c r="S158" s="380"/>
      <c r="T158" s="358"/>
      <c r="V158" s="9" t="s">
        <v>33</v>
      </c>
      <c r="W158" s="9" t="s">
        <v>52</v>
      </c>
      <c r="X158" s="9" t="s">
        <v>53</v>
      </c>
      <c r="Y158" s="9" t="s">
        <v>54</v>
      </c>
      <c r="Z158" s="9" t="s">
        <v>62</v>
      </c>
      <c r="AA158" s="9" t="s">
        <v>55</v>
      </c>
      <c r="AB158" s="9" t="s">
        <v>56</v>
      </c>
      <c r="AC158" s="9" t="s">
        <v>57</v>
      </c>
      <c r="AD158" s="9"/>
      <c r="AE158" s="9"/>
      <c r="AF158" s="9"/>
      <c r="AG158" s="9"/>
      <c r="AH158" s="2"/>
      <c r="AI158" s="2"/>
      <c r="AJ158" s="2"/>
      <c r="AK158" s="2"/>
    </row>
    <row r="159" spans="1:37" ht="18" customHeight="1" thickTop="1">
      <c r="A159" s="43"/>
      <c r="B159" s="366"/>
      <c r="C159" s="26"/>
      <c r="D159" s="163"/>
      <c r="E159" s="166"/>
      <c r="F159" s="163"/>
      <c r="G159" s="166"/>
      <c r="H159" s="169"/>
      <c r="I159" s="169"/>
      <c r="J159" s="172"/>
      <c r="K159" s="259"/>
      <c r="L159" s="256">
        <f t="shared" ref="L159:L164" si="7">IF(C159="",0,ROUNDDOWN(L$165*K159/J$165,0))</f>
        <v>0</v>
      </c>
      <c r="M159" s="352"/>
      <c r="N159" s="353"/>
      <c r="O159" s="294"/>
      <c r="P159" s="43"/>
      <c r="Q159" s="1"/>
      <c r="R159" s="381" t="s">
        <v>91</v>
      </c>
      <c r="S159" s="382" t="s">
        <v>77</v>
      </c>
      <c r="T159" s="378" t="s">
        <v>213</v>
      </c>
      <c r="V159" s="9" t="s">
        <v>38</v>
      </c>
      <c r="W159" s="9" t="s">
        <v>52</v>
      </c>
      <c r="X159" s="9" t="s">
        <v>53</v>
      </c>
      <c r="Y159" s="9" t="s">
        <v>54</v>
      </c>
      <c r="Z159" s="9" t="s">
        <v>62</v>
      </c>
      <c r="AA159" s="9" t="s">
        <v>55</v>
      </c>
      <c r="AB159" s="9" t="s">
        <v>56</v>
      </c>
      <c r="AC159" s="9" t="s">
        <v>57</v>
      </c>
      <c r="AD159" s="9"/>
      <c r="AE159" s="9"/>
      <c r="AF159" s="9"/>
      <c r="AG159" s="9"/>
      <c r="AH159" s="2"/>
      <c r="AI159" s="2"/>
      <c r="AJ159" s="2"/>
      <c r="AK159" s="2"/>
    </row>
    <row r="160" spans="1:37" ht="18" customHeight="1">
      <c r="A160" s="43"/>
      <c r="B160" s="366"/>
      <c r="C160" s="26"/>
      <c r="D160" s="163"/>
      <c r="E160" s="166"/>
      <c r="F160" s="163"/>
      <c r="G160" s="166"/>
      <c r="H160" s="169"/>
      <c r="I160" s="169"/>
      <c r="J160" s="172"/>
      <c r="K160" s="259"/>
      <c r="L160" s="256">
        <f t="shared" si="7"/>
        <v>0</v>
      </c>
      <c r="M160" s="352"/>
      <c r="N160" s="353"/>
      <c r="O160" s="294"/>
      <c r="P160" s="43"/>
      <c r="Q160" s="1"/>
      <c r="R160" s="345"/>
      <c r="S160" s="346"/>
      <c r="T160" s="379"/>
      <c r="V160" s="9" t="s">
        <v>41</v>
      </c>
      <c r="W160" s="9" t="s">
        <v>52</v>
      </c>
      <c r="X160" s="9" t="s">
        <v>53</v>
      </c>
      <c r="Y160" s="9" t="s">
        <v>54</v>
      </c>
      <c r="Z160" s="9" t="s">
        <v>62</v>
      </c>
      <c r="AA160" s="9" t="s">
        <v>55</v>
      </c>
      <c r="AB160" s="9" t="s">
        <v>56</v>
      </c>
      <c r="AC160" s="9" t="s">
        <v>57</v>
      </c>
      <c r="AD160" s="9"/>
      <c r="AE160" s="9"/>
      <c r="AF160" s="9"/>
      <c r="AG160" s="9"/>
      <c r="AH160" s="2"/>
      <c r="AI160" s="2"/>
      <c r="AJ160" s="2"/>
      <c r="AK160" s="2"/>
    </row>
    <row r="161" spans="1:37" ht="18" customHeight="1">
      <c r="A161" s="43"/>
      <c r="B161" s="366"/>
      <c r="C161" s="26"/>
      <c r="D161" s="163"/>
      <c r="E161" s="166"/>
      <c r="F161" s="163"/>
      <c r="G161" s="166"/>
      <c r="H161" s="169"/>
      <c r="I161" s="169"/>
      <c r="J161" s="163"/>
      <c r="K161" s="259"/>
      <c r="L161" s="256">
        <f t="shared" si="7"/>
        <v>0</v>
      </c>
      <c r="M161" s="352"/>
      <c r="N161" s="353"/>
      <c r="O161" s="294"/>
      <c r="P161" s="43"/>
      <c r="Q161" s="1"/>
      <c r="V161" s="9" t="s">
        <v>42</v>
      </c>
      <c r="W161" s="9" t="s">
        <v>52</v>
      </c>
      <c r="X161" s="9" t="s">
        <v>53</v>
      </c>
      <c r="Y161" s="9" t="s">
        <v>54</v>
      </c>
      <c r="Z161" s="9" t="s">
        <v>62</v>
      </c>
      <c r="AA161" s="9" t="s">
        <v>55</v>
      </c>
      <c r="AB161" s="9" t="s">
        <v>56</v>
      </c>
      <c r="AC161" s="9" t="s">
        <v>57</v>
      </c>
      <c r="AD161" s="9"/>
      <c r="AE161" s="9"/>
      <c r="AF161" s="9"/>
      <c r="AG161" s="9"/>
      <c r="AH161" s="2"/>
      <c r="AI161" s="2"/>
      <c r="AJ161" s="2"/>
      <c r="AK161" s="2"/>
    </row>
    <row r="162" spans="1:37" ht="18" customHeight="1">
      <c r="A162" s="43"/>
      <c r="B162" s="366"/>
      <c r="C162" s="26"/>
      <c r="D162" s="163"/>
      <c r="E162" s="166"/>
      <c r="F162" s="163"/>
      <c r="G162" s="166"/>
      <c r="H162" s="169"/>
      <c r="I162" s="169"/>
      <c r="J162" s="163"/>
      <c r="K162" s="259"/>
      <c r="L162" s="256">
        <f t="shared" si="7"/>
        <v>0</v>
      </c>
      <c r="M162" s="352"/>
      <c r="N162" s="353"/>
      <c r="O162" s="294"/>
      <c r="P162" s="43"/>
      <c r="Q162" s="1"/>
      <c r="V162" s="9" t="s">
        <v>44</v>
      </c>
      <c r="W162" s="9" t="s">
        <v>52</v>
      </c>
      <c r="X162" s="9" t="s">
        <v>53</v>
      </c>
      <c r="Y162" s="9" t="s">
        <v>54</v>
      </c>
      <c r="Z162" s="9" t="s">
        <v>62</v>
      </c>
      <c r="AA162" s="9" t="s">
        <v>55</v>
      </c>
      <c r="AB162" s="9" t="s">
        <v>56</v>
      </c>
      <c r="AC162" s="9" t="s">
        <v>57</v>
      </c>
      <c r="AD162" s="9"/>
      <c r="AE162" s="9"/>
      <c r="AF162" s="9"/>
      <c r="AG162" s="9"/>
      <c r="AH162" s="2"/>
      <c r="AI162" s="2"/>
      <c r="AJ162" s="2"/>
      <c r="AK162" s="2"/>
    </row>
    <row r="163" spans="1:37" ht="18" customHeight="1">
      <c r="A163" s="43"/>
      <c r="B163" s="366"/>
      <c r="C163" s="26"/>
      <c r="D163" s="163"/>
      <c r="E163" s="166"/>
      <c r="F163" s="163"/>
      <c r="G163" s="166"/>
      <c r="H163" s="169"/>
      <c r="I163" s="169"/>
      <c r="J163" s="163"/>
      <c r="K163" s="259"/>
      <c r="L163" s="256">
        <f t="shared" si="7"/>
        <v>0</v>
      </c>
      <c r="M163" s="352"/>
      <c r="N163" s="353"/>
      <c r="O163" s="294"/>
      <c r="P163" s="43"/>
      <c r="Q163" s="1"/>
      <c r="V163" s="9" t="s">
        <v>98</v>
      </c>
      <c r="W163" s="9" t="s">
        <v>52</v>
      </c>
      <c r="X163" s="9" t="s">
        <v>53</v>
      </c>
      <c r="Y163" s="9" t="s">
        <v>54</v>
      </c>
      <c r="Z163" s="9" t="s">
        <v>55</v>
      </c>
      <c r="AA163" s="9" t="s">
        <v>56</v>
      </c>
      <c r="AB163" s="9" t="s">
        <v>57</v>
      </c>
      <c r="AC163" s="9" t="s">
        <v>58</v>
      </c>
      <c r="AH163" s="2"/>
      <c r="AI163" s="2"/>
      <c r="AJ163" s="2"/>
      <c r="AK163" s="2"/>
    </row>
    <row r="164" spans="1:37" ht="18" customHeight="1">
      <c r="A164" s="43"/>
      <c r="B164" s="367"/>
      <c r="C164" s="27"/>
      <c r="D164" s="175"/>
      <c r="E164" s="173"/>
      <c r="F164" s="175"/>
      <c r="G164" s="173"/>
      <c r="H164" s="174"/>
      <c r="I164" s="174"/>
      <c r="J164" s="175"/>
      <c r="K164" s="260"/>
      <c r="L164" s="256">
        <f t="shared" si="7"/>
        <v>0</v>
      </c>
      <c r="M164" s="354"/>
      <c r="N164" s="355"/>
      <c r="O164" s="294"/>
      <c r="P164" s="43"/>
      <c r="Q164" s="1"/>
      <c r="U164" s="10"/>
      <c r="AH164" s="2"/>
      <c r="AI164" s="2"/>
      <c r="AJ164" s="2"/>
      <c r="AK164" s="2"/>
    </row>
    <row r="165" spans="1:37" ht="18" customHeight="1" thickBot="1">
      <c r="A165" s="43"/>
      <c r="B165" s="458" t="s">
        <v>7</v>
      </c>
      <c r="C165" s="459"/>
      <c r="D165" s="460">
        <f>SUM(E158:E164)</f>
        <v>0</v>
      </c>
      <c r="E165" s="461"/>
      <c r="F165" s="460">
        <f>SUM(G158:G164)</f>
        <v>0</v>
      </c>
      <c r="G165" s="461"/>
      <c r="H165" s="177">
        <f>SUM(H158:H164)</f>
        <v>0</v>
      </c>
      <c r="I165" s="177">
        <f>SUM(I158:I164)</f>
        <v>0</v>
      </c>
      <c r="J165" s="462">
        <f>SUM(K158:K164)</f>
        <v>0</v>
      </c>
      <c r="K165" s="463"/>
      <c r="L165" s="252">
        <f>IFERROR(ROUNDDOWN(J165*$V$135,0),"")</f>
        <v>0</v>
      </c>
      <c r="M165" s="464"/>
      <c r="N165" s="465"/>
      <c r="O165" s="294"/>
      <c r="P165" s="43"/>
      <c r="Q165" s="1"/>
      <c r="AH165" s="2"/>
      <c r="AI165" s="2"/>
      <c r="AJ165" s="2"/>
      <c r="AK165" s="2"/>
    </row>
    <row r="166" spans="1:37" ht="18" customHeight="1" thickTop="1">
      <c r="A166" s="43"/>
      <c r="B166" s="441" t="s">
        <v>63</v>
      </c>
      <c r="C166" s="442"/>
      <c r="D166" s="443">
        <f>D145+D157+D165</f>
        <v>0</v>
      </c>
      <c r="E166" s="444"/>
      <c r="F166" s="443">
        <f>F145+F157+F165</f>
        <v>0</v>
      </c>
      <c r="G166" s="445"/>
      <c r="H166" s="182">
        <f>H145+H157+H165</f>
        <v>0</v>
      </c>
      <c r="I166" s="182">
        <f>I145+I157+I165</f>
        <v>0</v>
      </c>
      <c r="J166" s="446">
        <f>J145+J157+J165</f>
        <v>0</v>
      </c>
      <c r="K166" s="447"/>
      <c r="L166" s="261">
        <f>IFERROR(L145+L157+L165,"")</f>
        <v>0</v>
      </c>
      <c r="M166" s="448"/>
      <c r="N166" s="449"/>
      <c r="O166" s="294"/>
      <c r="P166" s="43"/>
      <c r="Q166" s="1"/>
      <c r="AH166" s="2"/>
      <c r="AI166" s="2"/>
      <c r="AJ166" s="2"/>
      <c r="AK166" s="2"/>
    </row>
    <row r="167" spans="1:37" ht="18" customHeight="1">
      <c r="A167" s="43"/>
      <c r="B167" s="415" t="s">
        <v>211</v>
      </c>
      <c r="C167" s="416"/>
      <c r="D167" s="417"/>
      <c r="E167" s="418"/>
      <c r="F167" s="419"/>
      <c r="G167" s="420"/>
      <c r="H167" s="179"/>
      <c r="I167" s="179"/>
      <c r="J167" s="421"/>
      <c r="K167" s="422"/>
      <c r="L167" s="254"/>
      <c r="M167" s="392"/>
      <c r="N167" s="393"/>
      <c r="O167" s="294"/>
      <c r="P167" s="43"/>
      <c r="Q167" s="1"/>
      <c r="AH167" s="2"/>
      <c r="AI167" s="2"/>
      <c r="AJ167" s="2"/>
      <c r="AK167" s="2"/>
    </row>
    <row r="168" spans="1:37" ht="18" customHeight="1" thickBot="1">
      <c r="A168" s="43"/>
      <c r="B168" s="383" t="s">
        <v>64</v>
      </c>
      <c r="C168" s="394"/>
      <c r="D168" s="385">
        <f>SUM(D166:E167)</f>
        <v>0</v>
      </c>
      <c r="E168" s="386"/>
      <c r="F168" s="385">
        <f>SUM(F166:G167)</f>
        <v>0</v>
      </c>
      <c r="G168" s="386"/>
      <c r="H168" s="130">
        <f>SUM(H166:H167)</f>
        <v>0</v>
      </c>
      <c r="I168" s="130">
        <f>SUM(I166:I167)</f>
        <v>0</v>
      </c>
      <c r="J168" s="387">
        <f>SUM(J166:K167)</f>
        <v>0</v>
      </c>
      <c r="K168" s="395"/>
      <c r="L168" s="252">
        <f>SUM(L166:L167)</f>
        <v>0</v>
      </c>
      <c r="M168" s="389"/>
      <c r="N168" s="390"/>
      <c r="O168" s="294"/>
      <c r="P168" s="43"/>
      <c r="Q168" s="1"/>
      <c r="AH168" s="2"/>
      <c r="AI168" s="2"/>
      <c r="AJ168" s="2"/>
      <c r="AK168" s="2"/>
    </row>
    <row r="169" spans="1:37" ht="18" customHeight="1">
      <c r="A169" s="43"/>
      <c r="B169" s="209" t="s">
        <v>179</v>
      </c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09"/>
      <c r="O169" s="11"/>
      <c r="P169" s="43"/>
      <c r="Q169" s="1"/>
      <c r="AH169" s="2"/>
      <c r="AI169" s="2"/>
      <c r="AJ169" s="2"/>
      <c r="AK169" s="2"/>
    </row>
    <row r="170" spans="1:37" ht="18" customHeight="1">
      <c r="A170" s="43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1"/>
      <c r="O170" s="11"/>
      <c r="P170" s="43"/>
      <c r="Q170" s="1"/>
      <c r="AH170" s="2"/>
      <c r="AI170" s="2"/>
      <c r="AJ170" s="2"/>
      <c r="AK170" s="2"/>
    </row>
    <row r="171" spans="1:37" ht="18" customHeight="1" thickBot="1">
      <c r="A171" s="43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1"/>
      <c r="O171" s="11"/>
      <c r="P171" s="43"/>
      <c r="Q171" s="1"/>
      <c r="AH171" s="2"/>
      <c r="AI171" s="2"/>
      <c r="AJ171" s="2"/>
      <c r="AK171" s="2"/>
    </row>
    <row r="172" spans="1:37" ht="18" customHeight="1" thickBot="1">
      <c r="A172" s="43"/>
      <c r="B172" s="30" t="s">
        <v>104</v>
      </c>
      <c r="C172" s="15"/>
      <c r="D172" s="466">
        <f>IF(D3="",G52,D3)</f>
        <v>0</v>
      </c>
      <c r="E172" s="467"/>
      <c r="F172" s="15"/>
      <c r="G172" s="15"/>
      <c r="H172" s="15"/>
      <c r="I172" s="15"/>
      <c r="J172" s="15"/>
      <c r="K172" s="15"/>
      <c r="L172" s="15"/>
      <c r="M172" s="15"/>
      <c r="N172" s="15"/>
      <c r="P172" s="15"/>
      <c r="Q172" s="1"/>
      <c r="V172" s="189"/>
      <c r="AI172" s="2"/>
      <c r="AJ172" s="2"/>
      <c r="AK172" s="2"/>
    </row>
    <row r="173" spans="1:37" ht="15" customHeight="1">
      <c r="A173" s="43"/>
      <c r="B173" s="30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04"/>
      <c r="P173" s="15"/>
      <c r="V173" s="190"/>
      <c r="W173" s="86"/>
      <c r="X173" s="86"/>
      <c r="Y173" s="85"/>
      <c r="AH173" s="2"/>
      <c r="AI173" s="2"/>
      <c r="AJ173" s="2"/>
      <c r="AK173" s="2"/>
    </row>
    <row r="174" spans="1:37" ht="18" customHeight="1" thickBot="1">
      <c r="A174" s="43"/>
      <c r="B174" s="314" t="s">
        <v>94</v>
      </c>
      <c r="C174" s="314"/>
      <c r="D174" s="140" t="s">
        <v>95</v>
      </c>
      <c r="E174" s="140" t="s">
        <v>96</v>
      </c>
      <c r="F174" s="139" t="s">
        <v>97</v>
      </c>
      <c r="G174" s="105"/>
      <c r="H174" s="106"/>
      <c r="I174" s="106"/>
      <c r="J174" s="106"/>
      <c r="K174" s="106"/>
      <c r="L174" s="43"/>
      <c r="M174" s="213"/>
      <c r="N174" s="304"/>
      <c r="O174" s="304"/>
      <c r="P174" s="43"/>
      <c r="V174" s="190" t="s">
        <v>142</v>
      </c>
      <c r="W174" s="86"/>
      <c r="X174" s="86"/>
      <c r="Y174" s="85"/>
      <c r="AH174" s="2"/>
      <c r="AI174" s="2"/>
      <c r="AJ174" s="2"/>
      <c r="AK174" s="2"/>
    </row>
    <row r="175" spans="1:37" ht="18" customHeight="1" thickTop="1" thickBot="1">
      <c r="A175" s="43"/>
      <c r="B175" s="468" t="s">
        <v>98</v>
      </c>
      <c r="C175" s="468"/>
      <c r="D175" s="276">
        <f>IF(E8="",D55,E8)</f>
        <v>0</v>
      </c>
      <c r="E175" s="142"/>
      <c r="F175" s="138">
        <f>IFERROR(E175+V175,"")</f>
        <v>0</v>
      </c>
      <c r="G175" s="107"/>
      <c r="H175" s="141"/>
      <c r="I175" s="141"/>
      <c r="J175" s="141"/>
      <c r="K175" s="108"/>
      <c r="L175" s="17"/>
      <c r="M175" s="302"/>
      <c r="N175" s="36"/>
      <c r="O175" s="37"/>
      <c r="P175" s="43"/>
      <c r="Q175" s="1"/>
      <c r="R175" s="42" t="s">
        <v>110</v>
      </c>
      <c r="V175" s="267">
        <f>$D$175</f>
        <v>0</v>
      </c>
      <c r="W175" s="84" t="s">
        <v>209</v>
      </c>
      <c r="X175" s="198">
        <v>0.66666666659999996</v>
      </c>
      <c r="Y175" s="87"/>
      <c r="AH175" s="5"/>
      <c r="AI175" s="2"/>
      <c r="AJ175" s="2"/>
      <c r="AK175" s="2"/>
    </row>
    <row r="176" spans="1:37" ht="12.75" customHeight="1" thickTop="1">
      <c r="A176" s="43"/>
      <c r="B176" s="31"/>
      <c r="C176" s="31"/>
      <c r="D176" s="32"/>
      <c r="E176" s="32"/>
      <c r="F176" s="33"/>
      <c r="G176" s="33"/>
      <c r="H176" s="34"/>
      <c r="I176" s="34"/>
      <c r="J176" s="46"/>
      <c r="K176" s="46"/>
      <c r="L176" s="47"/>
      <c r="M176" s="302"/>
      <c r="N176" s="36"/>
      <c r="O176" s="37"/>
      <c r="P176" s="48"/>
      <c r="R176" s="42" t="s">
        <v>111</v>
      </c>
      <c r="S176" s="6"/>
      <c r="W176" s="84" t="s">
        <v>210</v>
      </c>
      <c r="X176" s="199">
        <v>0.5</v>
      </c>
      <c r="Y176" s="87"/>
      <c r="AH176" s="5"/>
      <c r="AI176" s="2"/>
      <c r="AJ176" s="2"/>
      <c r="AK176" s="2"/>
    </row>
    <row r="177" spans="1:37" ht="18" customHeight="1">
      <c r="A177" s="43"/>
      <c r="B177" s="469" t="s">
        <v>192</v>
      </c>
      <c r="C177" s="469"/>
      <c r="D177" s="218"/>
      <c r="E177" s="302"/>
      <c r="F177" s="302" t="s">
        <v>193</v>
      </c>
      <c r="G177" s="302"/>
      <c r="H177" s="302"/>
      <c r="I177" s="302"/>
      <c r="J177" s="220"/>
      <c r="K177" s="220"/>
      <c r="L177" s="221"/>
      <c r="M177" s="302"/>
      <c r="N177" s="302"/>
      <c r="O177" s="302"/>
      <c r="P177" s="15"/>
      <c r="Q177" s="1"/>
      <c r="V177" s="193"/>
      <c r="W177" s="143"/>
      <c r="X177" s="194"/>
      <c r="Y177" s="144"/>
      <c r="AH177" s="5"/>
      <c r="AI177" s="2"/>
      <c r="AJ177" s="2"/>
      <c r="AK177" s="2"/>
    </row>
    <row r="178" spans="1:37" ht="18" customHeight="1">
      <c r="A178" s="43"/>
      <c r="B178" s="470" t="s">
        <v>145</v>
      </c>
      <c r="C178" s="471"/>
      <c r="D178" s="159">
        <f>ROUNDDOWN(D8,)</f>
        <v>0</v>
      </c>
      <c r="E178" s="149" t="s">
        <v>113</v>
      </c>
      <c r="F178" s="472" t="s">
        <v>203</v>
      </c>
      <c r="G178" s="473"/>
      <c r="H178" s="219"/>
      <c r="I178" s="149" t="s">
        <v>113</v>
      </c>
      <c r="J178" s="481" t="s">
        <v>194</v>
      </c>
      <c r="K178" s="482"/>
      <c r="L178" s="211">
        <f>SUM(H178:H179)</f>
        <v>0</v>
      </c>
      <c r="M178" s="149"/>
      <c r="N178" s="150"/>
      <c r="O178" s="302"/>
      <c r="P178" s="15"/>
      <c r="R178" s="42" t="s">
        <v>110</v>
      </c>
      <c r="V178" s="145"/>
      <c r="W178" s="143"/>
      <c r="X178" s="146"/>
      <c r="Y178" s="144"/>
      <c r="AH178" s="5"/>
      <c r="AI178" s="2"/>
      <c r="AJ178" s="2"/>
      <c r="AK178" s="2"/>
    </row>
    <row r="179" spans="1:37" ht="18" customHeight="1">
      <c r="A179" s="43"/>
      <c r="B179" s="483" t="s">
        <v>146</v>
      </c>
      <c r="C179" s="484"/>
      <c r="D179" s="160"/>
      <c r="E179" s="15" t="s">
        <v>113</v>
      </c>
      <c r="F179" s="485" t="s">
        <v>204</v>
      </c>
      <c r="G179" s="486"/>
      <c r="H179" s="233"/>
      <c r="I179" s="15" t="s">
        <v>113</v>
      </c>
      <c r="J179" s="481" t="s">
        <v>188</v>
      </c>
      <c r="K179" s="482"/>
      <c r="L179" s="217">
        <f>IFERROR(ROUNDDOWN(L178/H181,3),)</f>
        <v>0</v>
      </c>
      <c r="M179" s="225"/>
      <c r="N179" s="15"/>
      <c r="O179" s="15"/>
      <c r="P179" s="15"/>
      <c r="Q179" s="1"/>
      <c r="R179" s="42" t="s">
        <v>111</v>
      </c>
      <c r="S179" s="6"/>
      <c r="V179" s="145"/>
      <c r="W179" s="145"/>
      <c r="X179" s="145"/>
      <c r="Y179" s="145"/>
      <c r="AB179" s="5"/>
      <c r="AC179" s="2"/>
      <c r="AD179" s="2"/>
      <c r="AE179" s="2"/>
      <c r="AF179" s="2"/>
      <c r="AG179" s="2"/>
      <c r="AH179" s="2"/>
      <c r="AI179" s="2"/>
      <c r="AJ179" s="2"/>
      <c r="AK179" s="2"/>
    </row>
    <row r="180" spans="1:37" ht="18" customHeight="1" thickBot="1">
      <c r="A180" s="43"/>
      <c r="B180" s="474" t="s">
        <v>147</v>
      </c>
      <c r="C180" s="475"/>
      <c r="D180" s="161"/>
      <c r="E180" s="43" t="s">
        <v>113</v>
      </c>
      <c r="F180" s="487" t="s">
        <v>195</v>
      </c>
      <c r="G180" s="488"/>
      <c r="H180" s="234"/>
      <c r="I180" s="43" t="s">
        <v>113</v>
      </c>
      <c r="M180" s="108"/>
      <c r="N180" s="15"/>
      <c r="O180" s="15"/>
      <c r="P180" s="15"/>
      <c r="Q180" s="1"/>
      <c r="R180" s="3"/>
      <c r="S180" s="3"/>
      <c r="T180" s="3"/>
      <c r="V180" s="191" t="s">
        <v>112</v>
      </c>
      <c r="W180" s="189"/>
      <c r="X180" s="189"/>
      <c r="AG180" s="5"/>
      <c r="AH180" s="2"/>
      <c r="AI180" s="2"/>
      <c r="AJ180" s="2"/>
      <c r="AK180" s="2"/>
    </row>
    <row r="181" spans="1:37" ht="18" customHeight="1" thickTop="1">
      <c r="A181" s="43"/>
      <c r="B181" s="474" t="s">
        <v>148</v>
      </c>
      <c r="C181" s="475"/>
      <c r="D181" s="161"/>
      <c r="E181" s="43" t="s">
        <v>113</v>
      </c>
      <c r="F181" s="476" t="s">
        <v>196</v>
      </c>
      <c r="G181" s="477"/>
      <c r="H181" s="222">
        <f>SUM(H178:H180)</f>
        <v>0</v>
      </c>
      <c r="I181" s="43" t="s">
        <v>113</v>
      </c>
      <c r="M181" s="108"/>
      <c r="N181" s="15"/>
      <c r="O181" s="15"/>
      <c r="P181" s="15"/>
      <c r="Q181" s="1"/>
      <c r="R181" s="338" t="s">
        <v>67</v>
      </c>
      <c r="S181" s="339"/>
      <c r="T181" s="262" t="s">
        <v>68</v>
      </c>
      <c r="U181" s="265"/>
      <c r="V181" s="191" t="s">
        <v>9</v>
      </c>
      <c r="W181" s="191"/>
      <c r="X181" s="191"/>
      <c r="Y181" s="9"/>
      <c r="Z181" s="9"/>
      <c r="AA181" s="9"/>
      <c r="AB181" s="9"/>
      <c r="AC181" s="9"/>
      <c r="AD181" s="9"/>
      <c r="AE181" s="9"/>
      <c r="AF181" s="9"/>
      <c r="AG181" s="9"/>
      <c r="AH181" s="2"/>
      <c r="AI181" s="2"/>
      <c r="AJ181" s="2"/>
      <c r="AK181" s="2"/>
    </row>
    <row r="182" spans="1:37" ht="18" customHeight="1" thickBot="1">
      <c r="A182" s="43"/>
      <c r="B182" s="478" t="s">
        <v>149</v>
      </c>
      <c r="C182" s="479"/>
      <c r="D182" s="224"/>
      <c r="E182" s="43" t="s">
        <v>113</v>
      </c>
      <c r="F182" s="43"/>
      <c r="G182" s="43"/>
      <c r="H182" s="43"/>
      <c r="M182" s="108"/>
      <c r="P182" s="15"/>
      <c r="Q182" s="1"/>
      <c r="R182" s="345" t="s">
        <v>81</v>
      </c>
      <c r="S182" s="480" t="s">
        <v>69</v>
      </c>
      <c r="T182" s="356" t="s">
        <v>212</v>
      </c>
      <c r="U182" s="263"/>
      <c r="V182" s="192" t="s">
        <v>10</v>
      </c>
      <c r="W182" s="192" t="s">
        <v>11</v>
      </c>
      <c r="X182" s="192" t="s">
        <v>12</v>
      </c>
      <c r="Y182" s="9" t="s">
        <v>13</v>
      </c>
      <c r="Z182" s="9" t="s">
        <v>14</v>
      </c>
      <c r="AA182" s="9" t="s">
        <v>15</v>
      </c>
      <c r="AB182" s="9" t="s">
        <v>16</v>
      </c>
      <c r="AC182" s="9" t="s">
        <v>17</v>
      </c>
      <c r="AD182" s="9" t="s">
        <v>18</v>
      </c>
      <c r="AE182" s="9" t="s">
        <v>18</v>
      </c>
      <c r="AF182" s="9" t="s">
        <v>18</v>
      </c>
      <c r="AG182" s="9" t="s">
        <v>18</v>
      </c>
      <c r="AH182" s="2"/>
      <c r="AI182" s="2"/>
      <c r="AJ182" s="2"/>
      <c r="AK182" s="2"/>
    </row>
    <row r="183" spans="1:37" ht="18" customHeight="1" thickTop="1">
      <c r="A183" s="43"/>
      <c r="B183" s="489" t="s">
        <v>178</v>
      </c>
      <c r="C183" s="490"/>
      <c r="D183" s="223">
        <f>SUM(D178:D182)</f>
        <v>0</v>
      </c>
      <c r="E183" s="43" t="s">
        <v>113</v>
      </c>
      <c r="F183" s="43"/>
      <c r="G183" s="43"/>
      <c r="H183" s="43"/>
      <c r="M183" s="15"/>
      <c r="N183" s="15"/>
      <c r="O183" s="15"/>
      <c r="P183" s="15"/>
      <c r="Q183" s="1"/>
      <c r="R183" s="345"/>
      <c r="S183" s="480"/>
      <c r="T183" s="357"/>
      <c r="U183" s="145"/>
      <c r="V183" s="192" t="s">
        <v>19</v>
      </c>
      <c r="W183" s="192" t="s">
        <v>20</v>
      </c>
      <c r="X183" s="192" t="s">
        <v>21</v>
      </c>
      <c r="Y183" s="9" t="s">
        <v>14</v>
      </c>
      <c r="Z183" s="9" t="s">
        <v>15</v>
      </c>
      <c r="AA183" s="9" t="s">
        <v>16</v>
      </c>
      <c r="AB183" s="9" t="s">
        <v>17</v>
      </c>
      <c r="AC183" s="9" t="s">
        <v>18</v>
      </c>
      <c r="AD183" s="9" t="s">
        <v>18</v>
      </c>
      <c r="AE183" s="9" t="s">
        <v>18</v>
      </c>
      <c r="AF183" s="9" t="s">
        <v>18</v>
      </c>
      <c r="AG183" s="9" t="s">
        <v>18</v>
      </c>
      <c r="AH183" s="2"/>
      <c r="AI183" s="2"/>
      <c r="AJ183" s="2"/>
      <c r="AK183" s="2"/>
    </row>
    <row r="184" spans="1:37" ht="15" customHeight="1" thickBot="1">
      <c r="A184" s="43"/>
      <c r="B184" s="30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44"/>
      <c r="O184" s="44" t="s">
        <v>100</v>
      </c>
      <c r="P184" s="43"/>
      <c r="Q184" s="1"/>
      <c r="R184" s="345" t="s">
        <v>82</v>
      </c>
      <c r="S184" s="491" t="s">
        <v>124</v>
      </c>
      <c r="T184" s="357"/>
      <c r="U184" s="145"/>
      <c r="V184" s="192" t="s">
        <v>22</v>
      </c>
      <c r="W184" s="192" t="s">
        <v>20</v>
      </c>
      <c r="X184" s="192" t="s">
        <v>23</v>
      </c>
      <c r="Y184" s="9" t="s">
        <v>21</v>
      </c>
      <c r="Z184" s="9" t="s">
        <v>16</v>
      </c>
      <c r="AA184" s="9" t="s">
        <v>17</v>
      </c>
      <c r="AB184" s="9" t="s">
        <v>18</v>
      </c>
      <c r="AC184" s="9" t="s">
        <v>18</v>
      </c>
      <c r="AD184" s="9" t="s">
        <v>18</v>
      </c>
      <c r="AE184" s="9" t="s">
        <v>18</v>
      </c>
      <c r="AF184" s="9" t="s">
        <v>18</v>
      </c>
      <c r="AG184" s="9" t="s">
        <v>18</v>
      </c>
      <c r="AH184" s="2"/>
      <c r="AI184" s="2"/>
      <c r="AJ184" s="2"/>
      <c r="AK184" s="2"/>
    </row>
    <row r="185" spans="1:37" ht="18" customHeight="1">
      <c r="A185" s="43"/>
      <c r="B185" s="332" t="s">
        <v>0</v>
      </c>
      <c r="C185" s="333"/>
      <c r="D185" s="428" t="s">
        <v>101</v>
      </c>
      <c r="E185" s="429"/>
      <c r="F185" s="326" t="s">
        <v>79</v>
      </c>
      <c r="G185" s="327"/>
      <c r="H185" s="327"/>
      <c r="I185" s="328"/>
      <c r="J185" s="326" t="s">
        <v>78</v>
      </c>
      <c r="K185" s="327"/>
      <c r="L185" s="327"/>
      <c r="M185" s="328"/>
      <c r="N185" s="332" t="s">
        <v>2</v>
      </c>
      <c r="O185" s="333"/>
      <c r="P185" s="294"/>
      <c r="Q185" s="294"/>
      <c r="R185" s="345"/>
      <c r="S185" s="492"/>
      <c r="T185" s="357"/>
      <c r="U185" s="264"/>
      <c r="W185" s="192" t="s">
        <v>24</v>
      </c>
      <c r="X185" s="192" t="s">
        <v>20</v>
      </c>
      <c r="Y185" s="192" t="s">
        <v>25</v>
      </c>
      <c r="Z185" s="9" t="s">
        <v>26</v>
      </c>
      <c r="AA185" s="9" t="s">
        <v>27</v>
      </c>
      <c r="AB185" s="9" t="s">
        <v>28</v>
      </c>
      <c r="AC185" s="9" t="s">
        <v>16</v>
      </c>
      <c r="AD185" s="9" t="s">
        <v>17</v>
      </c>
      <c r="AE185" s="9" t="s">
        <v>18</v>
      </c>
      <c r="AF185" s="9" t="s">
        <v>18</v>
      </c>
      <c r="AG185" s="9" t="s">
        <v>18</v>
      </c>
      <c r="AH185" s="9" t="s">
        <v>18</v>
      </c>
      <c r="AI185" s="2"/>
      <c r="AJ185" s="2"/>
      <c r="AK185" s="2"/>
    </row>
    <row r="186" spans="1:37" ht="18" customHeight="1">
      <c r="A186" s="43"/>
      <c r="B186" s="334"/>
      <c r="C186" s="335"/>
      <c r="D186" s="430"/>
      <c r="E186" s="431"/>
      <c r="F186" s="423" t="s">
        <v>1</v>
      </c>
      <c r="G186" s="424"/>
      <c r="H186" s="342" t="e">
        <f>VLOOKUP(D172,U264:Z267,6,FALSE)</f>
        <v>#N/A</v>
      </c>
      <c r="I186" s="344" t="e">
        <f>VLOOKUP(D172,U264:Z267,5,FALSE)</f>
        <v>#N/A</v>
      </c>
      <c r="J186" s="320" t="s">
        <v>186</v>
      </c>
      <c r="K186" s="493"/>
      <c r="L186" s="216" t="s">
        <v>185</v>
      </c>
      <c r="M186" s="425" t="s">
        <v>93</v>
      </c>
      <c r="N186" s="334"/>
      <c r="O186" s="335"/>
      <c r="P186" s="294"/>
      <c r="Q186" s="294"/>
      <c r="R186" s="345" t="s">
        <v>83</v>
      </c>
      <c r="S186" s="480" t="s">
        <v>70</v>
      </c>
      <c r="T186" s="357"/>
      <c r="U186" s="264"/>
      <c r="W186" s="192" t="s">
        <v>29</v>
      </c>
      <c r="X186" s="192" t="s">
        <v>20</v>
      </c>
      <c r="Y186" s="192" t="s">
        <v>30</v>
      </c>
      <c r="Z186" s="9" t="s">
        <v>31</v>
      </c>
      <c r="AA186" s="9" t="s">
        <v>26</v>
      </c>
      <c r="AB186" s="9" t="s">
        <v>32</v>
      </c>
      <c r="AC186" s="9" t="s">
        <v>14</v>
      </c>
      <c r="AD186" s="9" t="s">
        <v>16</v>
      </c>
      <c r="AE186" s="9" t="s">
        <v>15</v>
      </c>
      <c r="AF186" s="9" t="s">
        <v>17</v>
      </c>
      <c r="AG186" s="9" t="s">
        <v>18</v>
      </c>
      <c r="AH186" s="9" t="s">
        <v>18</v>
      </c>
      <c r="AI186" s="2"/>
      <c r="AJ186" s="2"/>
      <c r="AK186" s="2"/>
    </row>
    <row r="187" spans="1:37" ht="18" customHeight="1">
      <c r="A187" s="43"/>
      <c r="B187" s="437" t="s">
        <v>144</v>
      </c>
      <c r="C187" s="439" t="s">
        <v>4</v>
      </c>
      <c r="D187" s="363" t="s">
        <v>174</v>
      </c>
      <c r="E187" s="56" t="s">
        <v>5</v>
      </c>
      <c r="F187" s="363" t="s">
        <v>174</v>
      </c>
      <c r="G187" s="57" t="s">
        <v>5</v>
      </c>
      <c r="H187" s="425"/>
      <c r="I187" s="426"/>
      <c r="J187" s="363" t="s">
        <v>174</v>
      </c>
      <c r="K187" s="215" t="s">
        <v>187</v>
      </c>
      <c r="L187" s="57" t="s">
        <v>5</v>
      </c>
      <c r="M187" s="425"/>
      <c r="N187" s="334"/>
      <c r="O187" s="335"/>
      <c r="P187" s="294"/>
      <c r="Q187" s="294"/>
      <c r="R187" s="345"/>
      <c r="S187" s="480"/>
      <c r="T187" s="357"/>
      <c r="U187" s="264"/>
      <c r="W187" s="9" t="s">
        <v>33</v>
      </c>
      <c r="X187" s="9" t="s">
        <v>34</v>
      </c>
      <c r="Y187" s="9" t="s">
        <v>13</v>
      </c>
      <c r="Z187" s="9" t="s">
        <v>35</v>
      </c>
      <c r="AA187" s="9" t="s">
        <v>36</v>
      </c>
      <c r="AB187" s="9" t="s">
        <v>28</v>
      </c>
      <c r="AC187" s="9" t="s">
        <v>16</v>
      </c>
      <c r="AD187" s="9" t="s">
        <v>37</v>
      </c>
      <c r="AE187" s="9" t="s">
        <v>14</v>
      </c>
      <c r="AF187" s="9" t="s">
        <v>17</v>
      </c>
      <c r="AG187" s="9" t="s">
        <v>18</v>
      </c>
      <c r="AH187" s="9" t="s">
        <v>18</v>
      </c>
      <c r="AI187" s="2"/>
      <c r="AJ187" s="2"/>
      <c r="AK187" s="2"/>
    </row>
    <row r="188" spans="1:37" ht="18" customHeight="1" thickBot="1">
      <c r="A188" s="43"/>
      <c r="B188" s="438"/>
      <c r="C188" s="440"/>
      <c r="D188" s="364"/>
      <c r="E188" s="51" t="s">
        <v>139</v>
      </c>
      <c r="F188" s="364"/>
      <c r="G188" s="52" t="s">
        <v>140</v>
      </c>
      <c r="H188" s="53" t="s">
        <v>130</v>
      </c>
      <c r="I188" s="53" t="s">
        <v>131</v>
      </c>
      <c r="J188" s="364"/>
      <c r="K188" s="54" t="s">
        <v>121</v>
      </c>
      <c r="L188" s="52" t="s">
        <v>190</v>
      </c>
      <c r="M188" s="55" t="s">
        <v>189</v>
      </c>
      <c r="N188" s="336"/>
      <c r="O188" s="337"/>
      <c r="P188" s="294"/>
      <c r="Q188" s="294"/>
      <c r="R188" s="345" t="s">
        <v>84</v>
      </c>
      <c r="S188" s="480" t="s">
        <v>71</v>
      </c>
      <c r="T188" s="357"/>
      <c r="U188" s="264"/>
      <c r="W188" s="9" t="s">
        <v>38</v>
      </c>
      <c r="X188" s="9" t="s">
        <v>39</v>
      </c>
      <c r="Y188" s="9" t="s">
        <v>35</v>
      </c>
      <c r="Z188" s="9" t="s">
        <v>36</v>
      </c>
      <c r="AA188" s="9" t="s">
        <v>28</v>
      </c>
      <c r="AB188" s="9" t="s">
        <v>40</v>
      </c>
      <c r="AC188" s="9" t="s">
        <v>16</v>
      </c>
      <c r="AD188" s="9" t="s">
        <v>14</v>
      </c>
      <c r="AE188" s="9" t="s">
        <v>17</v>
      </c>
      <c r="AF188" s="9" t="s">
        <v>18</v>
      </c>
      <c r="AG188" s="9" t="s">
        <v>18</v>
      </c>
      <c r="AH188" s="9" t="s">
        <v>18</v>
      </c>
      <c r="AI188" s="2"/>
      <c r="AJ188" s="2"/>
      <c r="AK188" s="2"/>
    </row>
    <row r="189" spans="1:37" ht="18" customHeight="1">
      <c r="A189" s="43"/>
      <c r="B189" s="366" t="s">
        <v>6</v>
      </c>
      <c r="C189" s="22"/>
      <c r="D189" s="162"/>
      <c r="E189" s="165"/>
      <c r="F189" s="162"/>
      <c r="G189" s="165"/>
      <c r="H189" s="168"/>
      <c r="I189" s="168"/>
      <c r="J189" s="162"/>
      <c r="K189" s="311"/>
      <c r="L189" s="236" t="str">
        <f>IFERROR(L192-L191-L190,"")</f>
        <v/>
      </c>
      <c r="M189" s="128" t="str">
        <f>IFERROR(M192-M190-M191,"")</f>
        <v/>
      </c>
      <c r="N189" s="454"/>
      <c r="O189" s="455"/>
      <c r="P189" s="212"/>
      <c r="Q189" s="294"/>
      <c r="R189" s="345"/>
      <c r="S189" s="480"/>
      <c r="T189" s="357"/>
      <c r="U189" s="264"/>
      <c r="W189" s="9" t="s">
        <v>41</v>
      </c>
      <c r="X189" s="9" t="s">
        <v>39</v>
      </c>
      <c r="Y189" s="9" t="s">
        <v>35</v>
      </c>
      <c r="Z189" s="9" t="s">
        <v>36</v>
      </c>
      <c r="AA189" s="9" t="s">
        <v>28</v>
      </c>
      <c r="AB189" s="9" t="s">
        <v>16</v>
      </c>
      <c r="AC189" s="9" t="s">
        <v>14</v>
      </c>
      <c r="AD189" s="9" t="s">
        <v>17</v>
      </c>
      <c r="AE189" s="9" t="s">
        <v>18</v>
      </c>
      <c r="AF189" s="9" t="s">
        <v>18</v>
      </c>
      <c r="AG189" s="9" t="s">
        <v>18</v>
      </c>
      <c r="AH189" s="9" t="s">
        <v>18</v>
      </c>
      <c r="AI189" s="2"/>
      <c r="AJ189" s="2"/>
      <c r="AK189" s="2"/>
    </row>
    <row r="190" spans="1:37" ht="18" customHeight="1">
      <c r="A190" s="43"/>
      <c r="B190" s="366"/>
      <c r="C190" s="20"/>
      <c r="D190" s="163"/>
      <c r="E190" s="166"/>
      <c r="F190" s="163"/>
      <c r="G190" s="166"/>
      <c r="H190" s="169"/>
      <c r="I190" s="169"/>
      <c r="J190" s="249"/>
      <c r="K190" s="246"/>
      <c r="L190" s="237" t="str">
        <f>IFERROR(ROUNDDOWN(L191*K190/J192,),"")</f>
        <v/>
      </c>
      <c r="M190" s="129" t="str">
        <f>IFERROR(ROUNDDOWN($M$192*L190/$L$192,),"")</f>
        <v/>
      </c>
      <c r="N190" s="352"/>
      <c r="O190" s="353"/>
      <c r="P190" s="212"/>
      <c r="Q190" s="294"/>
      <c r="R190" s="345" t="s">
        <v>85</v>
      </c>
      <c r="S190" s="480" t="s">
        <v>72</v>
      </c>
      <c r="T190" s="357"/>
      <c r="U190" s="264"/>
      <c r="V190" s="2"/>
      <c r="W190" s="9" t="s">
        <v>42</v>
      </c>
      <c r="X190" s="9" t="s">
        <v>30</v>
      </c>
      <c r="Y190" s="9" t="s">
        <v>31</v>
      </c>
      <c r="Z190" s="9" t="s">
        <v>36</v>
      </c>
      <c r="AA190" s="9" t="s">
        <v>35</v>
      </c>
      <c r="AB190" s="9" t="s">
        <v>43</v>
      </c>
      <c r="AC190" s="9" t="s">
        <v>20</v>
      </c>
      <c r="AD190" s="9" t="s">
        <v>28</v>
      </c>
      <c r="AE190" s="9" t="s">
        <v>16</v>
      </c>
      <c r="AF190" s="9" t="s">
        <v>14</v>
      </c>
      <c r="AG190" s="9" t="s">
        <v>17</v>
      </c>
      <c r="AH190" s="9" t="s">
        <v>18</v>
      </c>
      <c r="AI190" s="2"/>
      <c r="AJ190" s="2"/>
      <c r="AK190" s="2"/>
    </row>
    <row r="191" spans="1:37" ht="18" customHeight="1">
      <c r="A191" s="43"/>
      <c r="B191" s="367"/>
      <c r="C191" s="21"/>
      <c r="D191" s="175"/>
      <c r="E191" s="173"/>
      <c r="F191" s="175"/>
      <c r="G191" s="173"/>
      <c r="H191" s="174"/>
      <c r="I191" s="174"/>
      <c r="J191" s="250"/>
      <c r="K191" s="247"/>
      <c r="L191" s="238" t="str">
        <f>IFERROR(ROUNDDOWN(L192*K191/J192,),"")</f>
        <v/>
      </c>
      <c r="M191" s="129" t="str">
        <f>IFERROR(ROUNDDOWN($M$192*L191/$L$192,),"")</f>
        <v/>
      </c>
      <c r="N191" s="354"/>
      <c r="O191" s="355"/>
      <c r="P191" s="212"/>
      <c r="Q191" s="294"/>
      <c r="R191" s="345"/>
      <c r="S191" s="480"/>
      <c r="T191" s="357"/>
      <c r="U191" s="264"/>
      <c r="W191" s="9" t="s">
        <v>44</v>
      </c>
      <c r="X191" s="9" t="s">
        <v>45</v>
      </c>
      <c r="Y191" s="9" t="s">
        <v>46</v>
      </c>
      <c r="Z191" s="9" t="s">
        <v>47</v>
      </c>
      <c r="AA191" s="9" t="s">
        <v>48</v>
      </c>
      <c r="AB191" s="9" t="s">
        <v>49</v>
      </c>
      <c r="AC191" s="9" t="s">
        <v>28</v>
      </c>
      <c r="AD191" s="9" t="s">
        <v>16</v>
      </c>
      <c r="AE191" s="9" t="s">
        <v>14</v>
      </c>
      <c r="AF191" s="9" t="s">
        <v>17</v>
      </c>
      <c r="AG191" s="9" t="s">
        <v>18</v>
      </c>
      <c r="AH191" s="9" t="s">
        <v>18</v>
      </c>
      <c r="AI191" s="2"/>
      <c r="AJ191" s="2"/>
      <c r="AK191" s="2"/>
    </row>
    <row r="192" spans="1:37" ht="18" customHeight="1" thickBot="1">
      <c r="A192" s="43"/>
      <c r="B192" s="453" t="s">
        <v>7</v>
      </c>
      <c r="C192" s="432"/>
      <c r="D192" s="385">
        <f>SUM(E189:E191)</f>
        <v>0</v>
      </c>
      <c r="E192" s="386"/>
      <c r="F192" s="433">
        <f>SUM(G189:G191)</f>
        <v>0</v>
      </c>
      <c r="G192" s="434"/>
      <c r="H192" s="130">
        <f>SUM(H189:H191)</f>
        <v>0</v>
      </c>
      <c r="I192" s="130">
        <f>SUM(I189:I191)</f>
        <v>0</v>
      </c>
      <c r="J192" s="387">
        <f>SUM(K189:K191)</f>
        <v>0</v>
      </c>
      <c r="K192" s="494"/>
      <c r="L192" s="239">
        <f>ROUNDDOWN(J192*L179,)</f>
        <v>0</v>
      </c>
      <c r="M192" s="130">
        <f>IFERROR(ROUNDDOWN(V175*L192,),"")</f>
        <v>0</v>
      </c>
      <c r="N192" s="389"/>
      <c r="O192" s="390"/>
      <c r="P192" s="212"/>
      <c r="Q192" s="294"/>
      <c r="R192" s="345" t="s">
        <v>86</v>
      </c>
      <c r="S192" s="480" t="s">
        <v>73</v>
      </c>
      <c r="T192" s="357"/>
      <c r="U192" s="264"/>
      <c r="W192" s="9" t="s">
        <v>98</v>
      </c>
      <c r="X192" s="9" t="s">
        <v>98</v>
      </c>
      <c r="Y192" s="9" t="s">
        <v>105</v>
      </c>
      <c r="Z192" s="9"/>
      <c r="AA192" s="9"/>
      <c r="AB192" s="9"/>
      <c r="AC192" s="9"/>
      <c r="AD192" s="9"/>
      <c r="AE192" s="9"/>
      <c r="AF192" s="9"/>
      <c r="AG192" s="9"/>
      <c r="AH192" s="9"/>
      <c r="AI192" s="2"/>
      <c r="AJ192" s="2"/>
      <c r="AK192" s="2"/>
    </row>
    <row r="193" spans="1:37" ht="18" customHeight="1">
      <c r="A193" s="43"/>
      <c r="B193" s="365" t="s">
        <v>8</v>
      </c>
      <c r="C193" s="22"/>
      <c r="D193" s="162"/>
      <c r="E193" s="165"/>
      <c r="F193" s="162"/>
      <c r="G193" s="165"/>
      <c r="H193" s="168"/>
      <c r="I193" s="168"/>
      <c r="J193" s="162"/>
      <c r="K193" s="311"/>
      <c r="L193" s="236">
        <f>L204-SUM(L194:L203)</f>
        <v>0</v>
      </c>
      <c r="M193" s="128">
        <f>IFERROR(M204-SUM(M194:M203),"")</f>
        <v>0</v>
      </c>
      <c r="N193" s="350"/>
      <c r="O193" s="351"/>
      <c r="P193" s="212"/>
      <c r="Q193" s="294"/>
      <c r="R193" s="345"/>
      <c r="S193" s="480"/>
      <c r="T193" s="357"/>
      <c r="U193" s="264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2"/>
      <c r="AJ193" s="2"/>
      <c r="AK193" s="2"/>
    </row>
    <row r="194" spans="1:37" ht="18" customHeight="1">
      <c r="A194" s="43"/>
      <c r="B194" s="366"/>
      <c r="C194" s="23"/>
      <c r="D194" s="163"/>
      <c r="E194" s="166"/>
      <c r="F194" s="163"/>
      <c r="G194" s="166"/>
      <c r="H194" s="169"/>
      <c r="I194" s="169"/>
      <c r="J194" s="249"/>
      <c r="K194" s="246"/>
      <c r="L194" s="240" t="str">
        <f t="shared" ref="L194:L203" si="8">IFERROR(ROUNDDOWN($L$204*K194/$J$204,),"")</f>
        <v/>
      </c>
      <c r="M194" s="129" t="str">
        <f t="shared" ref="M194:M203" si="9">IFERROR(ROUNDDOWN($M$204*L194/$L$204,),"")</f>
        <v/>
      </c>
      <c r="N194" s="352"/>
      <c r="O194" s="353"/>
      <c r="P194" s="212"/>
      <c r="Q194" s="294"/>
      <c r="R194" s="345" t="s">
        <v>214</v>
      </c>
      <c r="S194" s="480" t="s">
        <v>74</v>
      </c>
      <c r="T194" s="357"/>
      <c r="U194" s="264"/>
      <c r="W194" s="10" t="s">
        <v>51</v>
      </c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2"/>
      <c r="AJ194" s="2"/>
      <c r="AK194" s="2"/>
    </row>
    <row r="195" spans="1:37" ht="18" customHeight="1">
      <c r="A195" s="43"/>
      <c r="B195" s="366"/>
      <c r="C195" s="23"/>
      <c r="D195" s="163"/>
      <c r="E195" s="166"/>
      <c r="F195" s="163"/>
      <c r="G195" s="166"/>
      <c r="H195" s="169"/>
      <c r="I195" s="169"/>
      <c r="J195" s="249"/>
      <c r="K195" s="246"/>
      <c r="L195" s="237" t="str">
        <f t="shared" si="8"/>
        <v/>
      </c>
      <c r="M195" s="129" t="str">
        <f t="shared" si="9"/>
        <v/>
      </c>
      <c r="N195" s="352"/>
      <c r="O195" s="353"/>
      <c r="P195" s="212"/>
      <c r="Q195" s="294"/>
      <c r="R195" s="345"/>
      <c r="S195" s="480"/>
      <c r="T195" s="357"/>
      <c r="U195" s="264"/>
      <c r="W195" s="9" t="s">
        <v>10</v>
      </c>
      <c r="X195" s="9" t="s">
        <v>52</v>
      </c>
      <c r="Y195" s="9" t="s">
        <v>53</v>
      </c>
      <c r="Z195" s="9" t="s">
        <v>54</v>
      </c>
      <c r="AA195" s="9" t="s">
        <v>55</v>
      </c>
      <c r="AB195" s="9" t="s">
        <v>56</v>
      </c>
      <c r="AC195" s="9" t="s">
        <v>57</v>
      </c>
      <c r="AD195" s="9" t="s">
        <v>58</v>
      </c>
      <c r="AE195" s="9"/>
      <c r="AF195" s="9"/>
      <c r="AG195" s="9"/>
      <c r="AH195" s="9"/>
      <c r="AI195" s="2"/>
      <c r="AJ195" s="2"/>
      <c r="AK195" s="2"/>
    </row>
    <row r="196" spans="1:37" ht="18" customHeight="1">
      <c r="A196" s="43"/>
      <c r="B196" s="366"/>
      <c r="C196" s="23"/>
      <c r="D196" s="163"/>
      <c r="E196" s="166"/>
      <c r="F196" s="163"/>
      <c r="G196" s="166"/>
      <c r="H196" s="169"/>
      <c r="I196" s="169"/>
      <c r="J196" s="249"/>
      <c r="K196" s="246"/>
      <c r="L196" s="237" t="str">
        <f t="shared" si="8"/>
        <v/>
      </c>
      <c r="M196" s="129" t="str">
        <f t="shared" si="9"/>
        <v/>
      </c>
      <c r="N196" s="352"/>
      <c r="O196" s="353"/>
      <c r="P196" s="212"/>
      <c r="Q196" s="294"/>
      <c r="R196" s="345" t="s">
        <v>88</v>
      </c>
      <c r="S196" s="480" t="s">
        <v>75</v>
      </c>
      <c r="T196" s="357"/>
      <c r="U196" s="264"/>
      <c r="W196" s="9" t="s">
        <v>19</v>
      </c>
      <c r="X196" s="9" t="s">
        <v>52</v>
      </c>
      <c r="Y196" s="9" t="s">
        <v>53</v>
      </c>
      <c r="Z196" s="9" t="s">
        <v>54</v>
      </c>
      <c r="AA196" s="9" t="s">
        <v>55</v>
      </c>
      <c r="AB196" s="9" t="s">
        <v>56</v>
      </c>
      <c r="AC196" s="9" t="s">
        <v>57</v>
      </c>
      <c r="AD196" s="9" t="s">
        <v>58</v>
      </c>
      <c r="AE196" s="9"/>
      <c r="AF196" s="9"/>
      <c r="AG196" s="9"/>
      <c r="AH196" s="9"/>
      <c r="AI196" s="2"/>
      <c r="AJ196" s="2"/>
      <c r="AK196" s="2"/>
    </row>
    <row r="197" spans="1:37" ht="18" customHeight="1">
      <c r="A197" s="43"/>
      <c r="B197" s="366"/>
      <c r="C197" s="23"/>
      <c r="D197" s="163"/>
      <c r="E197" s="166"/>
      <c r="F197" s="163"/>
      <c r="G197" s="166"/>
      <c r="H197" s="169"/>
      <c r="I197" s="169"/>
      <c r="J197" s="249"/>
      <c r="K197" s="246"/>
      <c r="L197" s="237" t="str">
        <f t="shared" si="8"/>
        <v/>
      </c>
      <c r="M197" s="129" t="str">
        <f t="shared" si="9"/>
        <v/>
      </c>
      <c r="N197" s="352"/>
      <c r="O197" s="353"/>
      <c r="P197" s="212"/>
      <c r="Q197" s="294"/>
      <c r="R197" s="345"/>
      <c r="S197" s="480"/>
      <c r="T197" s="357"/>
      <c r="U197" s="264"/>
      <c r="W197" s="9" t="s">
        <v>22</v>
      </c>
      <c r="X197" s="9" t="s">
        <v>59</v>
      </c>
      <c r="Y197" s="9" t="s">
        <v>60</v>
      </c>
      <c r="Z197" s="9" t="s">
        <v>61</v>
      </c>
      <c r="AA197" s="9" t="s">
        <v>55</v>
      </c>
      <c r="AB197" s="9" t="s">
        <v>57</v>
      </c>
      <c r="AC197" s="9" t="s">
        <v>58</v>
      </c>
      <c r="AD197" s="9" t="s">
        <v>58</v>
      </c>
      <c r="AE197" s="9"/>
      <c r="AF197" s="9"/>
      <c r="AG197" s="9"/>
      <c r="AH197" s="9"/>
      <c r="AI197" s="2"/>
      <c r="AJ197" s="2"/>
      <c r="AK197" s="2"/>
    </row>
    <row r="198" spans="1:37" ht="18" customHeight="1">
      <c r="A198" s="43"/>
      <c r="B198" s="366"/>
      <c r="C198" s="23"/>
      <c r="D198" s="163"/>
      <c r="E198" s="166"/>
      <c r="F198" s="163"/>
      <c r="G198" s="166"/>
      <c r="H198" s="169"/>
      <c r="I198" s="169"/>
      <c r="J198" s="249"/>
      <c r="K198" s="246"/>
      <c r="L198" s="237" t="str">
        <f t="shared" si="8"/>
        <v/>
      </c>
      <c r="M198" s="129" t="str">
        <f t="shared" si="9"/>
        <v/>
      </c>
      <c r="N198" s="352"/>
      <c r="O198" s="353"/>
      <c r="P198" s="212"/>
      <c r="Q198" s="294"/>
      <c r="R198" s="345" t="s">
        <v>89</v>
      </c>
      <c r="S198" s="480" t="s">
        <v>76</v>
      </c>
      <c r="T198" s="357"/>
      <c r="U198" s="264"/>
      <c r="W198" s="9" t="s">
        <v>24</v>
      </c>
      <c r="X198" s="9" t="s">
        <v>52</v>
      </c>
      <c r="Y198" s="9" t="s">
        <v>53</v>
      </c>
      <c r="Z198" s="9" t="s">
        <v>54</v>
      </c>
      <c r="AA198" s="9" t="s">
        <v>55</v>
      </c>
      <c r="AB198" s="9" t="s">
        <v>56</v>
      </c>
      <c r="AC198" s="9" t="s">
        <v>57</v>
      </c>
      <c r="AD198" s="9" t="s">
        <v>58</v>
      </c>
      <c r="AE198" s="9"/>
      <c r="AF198" s="9"/>
      <c r="AG198" s="9"/>
      <c r="AH198" s="9"/>
      <c r="AI198" s="2"/>
      <c r="AJ198" s="2"/>
      <c r="AK198" s="2"/>
    </row>
    <row r="199" spans="1:37" ht="18" customHeight="1">
      <c r="A199" s="43"/>
      <c r="B199" s="366"/>
      <c r="C199" s="23"/>
      <c r="D199" s="163"/>
      <c r="E199" s="166"/>
      <c r="F199" s="163"/>
      <c r="G199" s="166"/>
      <c r="H199" s="169"/>
      <c r="I199" s="169"/>
      <c r="J199" s="249"/>
      <c r="K199" s="246"/>
      <c r="L199" s="237" t="str">
        <f t="shared" si="8"/>
        <v/>
      </c>
      <c r="M199" s="129" t="str">
        <f t="shared" si="9"/>
        <v/>
      </c>
      <c r="N199" s="352"/>
      <c r="O199" s="353"/>
      <c r="P199" s="212"/>
      <c r="Q199" s="294"/>
      <c r="R199" s="345"/>
      <c r="S199" s="480"/>
      <c r="T199" s="357"/>
      <c r="U199" s="264"/>
      <c r="W199" s="9" t="s">
        <v>29</v>
      </c>
      <c r="X199" s="9" t="s">
        <v>52</v>
      </c>
      <c r="Y199" s="9" t="s">
        <v>53</v>
      </c>
      <c r="Z199" s="9" t="s">
        <v>54</v>
      </c>
      <c r="AA199" s="9" t="s">
        <v>55</v>
      </c>
      <c r="AB199" s="9" t="s">
        <v>56</v>
      </c>
      <c r="AC199" s="9" t="s">
        <v>57</v>
      </c>
      <c r="AD199" s="9" t="s">
        <v>58</v>
      </c>
      <c r="AE199" s="9"/>
      <c r="AF199" s="9"/>
      <c r="AG199" s="9"/>
      <c r="AH199" s="9"/>
      <c r="AI199" s="2"/>
      <c r="AJ199" s="2"/>
      <c r="AK199" s="2"/>
    </row>
    <row r="200" spans="1:37" ht="18" customHeight="1">
      <c r="A200" s="43"/>
      <c r="B200" s="366"/>
      <c r="C200" s="23"/>
      <c r="D200" s="163"/>
      <c r="E200" s="166"/>
      <c r="F200" s="163"/>
      <c r="G200" s="166"/>
      <c r="H200" s="169"/>
      <c r="I200" s="169"/>
      <c r="J200" s="249"/>
      <c r="K200" s="246"/>
      <c r="L200" s="237" t="str">
        <f t="shared" si="8"/>
        <v/>
      </c>
      <c r="M200" s="129" t="str">
        <f t="shared" si="9"/>
        <v/>
      </c>
      <c r="N200" s="352"/>
      <c r="O200" s="353"/>
      <c r="P200" s="212"/>
      <c r="Q200" s="294"/>
      <c r="R200" s="345" t="s">
        <v>90</v>
      </c>
      <c r="S200" s="480" t="s">
        <v>92</v>
      </c>
      <c r="T200" s="357"/>
      <c r="U200" s="264"/>
      <c r="W200" s="9" t="s">
        <v>33</v>
      </c>
      <c r="X200" s="9" t="s">
        <v>52</v>
      </c>
      <c r="Y200" s="9" t="s">
        <v>53</v>
      </c>
      <c r="Z200" s="9" t="s">
        <v>54</v>
      </c>
      <c r="AA200" s="9" t="s">
        <v>62</v>
      </c>
      <c r="AB200" s="9" t="s">
        <v>55</v>
      </c>
      <c r="AC200" s="9" t="s">
        <v>56</v>
      </c>
      <c r="AD200" s="9" t="s">
        <v>57</v>
      </c>
      <c r="AE200" s="9"/>
      <c r="AF200" s="9"/>
      <c r="AG200" s="9"/>
      <c r="AH200" s="9"/>
      <c r="AI200" s="2"/>
      <c r="AJ200" s="2"/>
      <c r="AK200" s="2"/>
    </row>
    <row r="201" spans="1:37" ht="18" customHeight="1" thickBot="1">
      <c r="A201" s="43"/>
      <c r="B201" s="366"/>
      <c r="C201" s="23"/>
      <c r="D201" s="163"/>
      <c r="E201" s="166"/>
      <c r="F201" s="163"/>
      <c r="G201" s="166"/>
      <c r="H201" s="169"/>
      <c r="I201" s="169"/>
      <c r="J201" s="249"/>
      <c r="K201" s="246"/>
      <c r="L201" s="237" t="str">
        <f t="shared" si="8"/>
        <v/>
      </c>
      <c r="M201" s="129" t="str">
        <f t="shared" si="9"/>
        <v/>
      </c>
      <c r="N201" s="352"/>
      <c r="O201" s="353"/>
      <c r="P201" s="212"/>
      <c r="Q201" s="294"/>
      <c r="R201" s="501"/>
      <c r="S201" s="502"/>
      <c r="T201" s="358"/>
      <c r="U201" s="264"/>
      <c r="W201" s="9" t="s">
        <v>38</v>
      </c>
      <c r="X201" s="9" t="s">
        <v>52</v>
      </c>
      <c r="Y201" s="9" t="s">
        <v>53</v>
      </c>
      <c r="Z201" s="9" t="s">
        <v>54</v>
      </c>
      <c r="AA201" s="9" t="s">
        <v>62</v>
      </c>
      <c r="AB201" s="9" t="s">
        <v>55</v>
      </c>
      <c r="AC201" s="9" t="s">
        <v>56</v>
      </c>
      <c r="AD201" s="9" t="s">
        <v>57</v>
      </c>
      <c r="AE201" s="9"/>
      <c r="AF201" s="9"/>
      <c r="AG201" s="9"/>
      <c r="AH201" s="9"/>
      <c r="AI201" s="2"/>
      <c r="AJ201" s="2"/>
      <c r="AK201" s="2"/>
    </row>
    <row r="202" spans="1:37" ht="18" customHeight="1" thickTop="1">
      <c r="A202" s="43"/>
      <c r="B202" s="366"/>
      <c r="C202" s="23"/>
      <c r="D202" s="163"/>
      <c r="E202" s="166"/>
      <c r="F202" s="163"/>
      <c r="G202" s="166"/>
      <c r="H202" s="169"/>
      <c r="I202" s="169"/>
      <c r="J202" s="249"/>
      <c r="K202" s="246"/>
      <c r="L202" s="237" t="str">
        <f t="shared" si="8"/>
        <v/>
      </c>
      <c r="M202" s="129" t="str">
        <f t="shared" si="9"/>
        <v/>
      </c>
      <c r="N202" s="352"/>
      <c r="O202" s="353"/>
      <c r="P202" s="212"/>
      <c r="Q202" s="294"/>
      <c r="R202" s="495" t="s">
        <v>91</v>
      </c>
      <c r="S202" s="496" t="s">
        <v>215</v>
      </c>
      <c r="T202" s="498" t="s">
        <v>213</v>
      </c>
      <c r="U202" s="500"/>
      <c r="W202" s="9" t="s">
        <v>41</v>
      </c>
      <c r="X202" s="9" t="s">
        <v>52</v>
      </c>
      <c r="Y202" s="9" t="s">
        <v>53</v>
      </c>
      <c r="Z202" s="9" t="s">
        <v>54</v>
      </c>
      <c r="AA202" s="9" t="s">
        <v>62</v>
      </c>
      <c r="AB202" s="9" t="s">
        <v>55</v>
      </c>
      <c r="AC202" s="9" t="s">
        <v>56</v>
      </c>
      <c r="AD202" s="9" t="s">
        <v>57</v>
      </c>
      <c r="AE202" s="9"/>
      <c r="AF202" s="9"/>
      <c r="AG202" s="9"/>
      <c r="AH202" s="9"/>
      <c r="AI202" s="2"/>
      <c r="AJ202" s="2"/>
      <c r="AK202" s="2"/>
    </row>
    <row r="203" spans="1:37" ht="18" customHeight="1">
      <c r="A203" s="43"/>
      <c r="B203" s="367"/>
      <c r="C203" s="24"/>
      <c r="D203" s="175"/>
      <c r="E203" s="173"/>
      <c r="F203" s="175"/>
      <c r="G203" s="173"/>
      <c r="H203" s="174"/>
      <c r="I203" s="174"/>
      <c r="J203" s="250"/>
      <c r="K203" s="247"/>
      <c r="L203" s="238" t="str">
        <f t="shared" si="8"/>
        <v/>
      </c>
      <c r="M203" s="129" t="str">
        <f t="shared" si="9"/>
        <v/>
      </c>
      <c r="N203" s="354"/>
      <c r="O203" s="355"/>
      <c r="P203" s="212"/>
      <c r="Q203" s="294"/>
      <c r="R203" s="345"/>
      <c r="S203" s="497"/>
      <c r="T203" s="499"/>
      <c r="U203" s="500"/>
      <c r="W203" s="9" t="s">
        <v>42</v>
      </c>
      <c r="X203" s="9" t="s">
        <v>52</v>
      </c>
      <c r="Y203" s="9" t="s">
        <v>53</v>
      </c>
      <c r="Z203" s="9" t="s">
        <v>54</v>
      </c>
      <c r="AA203" s="9" t="s">
        <v>62</v>
      </c>
      <c r="AB203" s="9" t="s">
        <v>55</v>
      </c>
      <c r="AC203" s="9" t="s">
        <v>56</v>
      </c>
      <c r="AD203" s="9" t="s">
        <v>57</v>
      </c>
      <c r="AE203" s="9"/>
      <c r="AF203" s="9"/>
      <c r="AG203" s="9"/>
      <c r="AH203" s="9"/>
      <c r="AI203" s="2"/>
      <c r="AJ203" s="2"/>
      <c r="AK203" s="2"/>
    </row>
    <row r="204" spans="1:37" ht="18" customHeight="1" thickBot="1">
      <c r="A204" s="43"/>
      <c r="B204" s="383" t="s">
        <v>7</v>
      </c>
      <c r="C204" s="384"/>
      <c r="D204" s="433">
        <f>SUM(E193:E203)</f>
        <v>0</v>
      </c>
      <c r="E204" s="434"/>
      <c r="F204" s="433">
        <f>SUM(G193:G203)</f>
        <v>0</v>
      </c>
      <c r="G204" s="434"/>
      <c r="H204" s="177">
        <f>SUM(H193:H203)</f>
        <v>0</v>
      </c>
      <c r="I204" s="177">
        <f>SUM(I193:I203)</f>
        <v>0</v>
      </c>
      <c r="J204" s="387">
        <f>SUM(K193:K203)</f>
        <v>0</v>
      </c>
      <c r="K204" s="494"/>
      <c r="L204" s="239">
        <f>ROUNDDOWN(J204*L179,)</f>
        <v>0</v>
      </c>
      <c r="M204" s="130">
        <f>IFERROR(ROUNDDOWN(V175*L204,),"")</f>
        <v>0</v>
      </c>
      <c r="N204" s="456"/>
      <c r="O204" s="457"/>
      <c r="P204" s="212"/>
      <c r="Q204" s="294"/>
      <c r="W204" s="9" t="s">
        <v>44</v>
      </c>
      <c r="X204" s="9" t="s">
        <v>52</v>
      </c>
      <c r="Y204" s="9" t="s">
        <v>53</v>
      </c>
      <c r="Z204" s="9" t="s">
        <v>54</v>
      </c>
      <c r="AA204" s="9" t="s">
        <v>62</v>
      </c>
      <c r="AB204" s="9" t="s">
        <v>55</v>
      </c>
      <c r="AC204" s="9" t="s">
        <v>56</v>
      </c>
      <c r="AD204" s="9" t="s">
        <v>57</v>
      </c>
      <c r="AE204" s="9"/>
      <c r="AF204" s="9"/>
      <c r="AG204" s="9"/>
      <c r="AH204" s="9"/>
      <c r="AI204" s="2"/>
      <c r="AJ204" s="2"/>
      <c r="AK204" s="2"/>
    </row>
    <row r="205" spans="1:37" ht="18" customHeight="1">
      <c r="A205" s="43"/>
      <c r="B205" s="365" t="s">
        <v>50</v>
      </c>
      <c r="C205" s="25"/>
      <c r="D205" s="162"/>
      <c r="E205" s="165"/>
      <c r="F205" s="162"/>
      <c r="G205" s="165"/>
      <c r="H205" s="168"/>
      <c r="I205" s="168"/>
      <c r="J205" s="162"/>
      <c r="K205" s="311"/>
      <c r="L205" s="236">
        <f>L212-SUM(L206:L211)</f>
        <v>0</v>
      </c>
      <c r="M205" s="128">
        <f>IFERROR(M212-SUM(M206:M211),"")</f>
        <v>0</v>
      </c>
      <c r="N205" s="350"/>
      <c r="O205" s="351"/>
      <c r="P205" s="212"/>
      <c r="Q205" s="294"/>
      <c r="W205" s="9" t="s">
        <v>98</v>
      </c>
      <c r="X205" s="9" t="s">
        <v>52</v>
      </c>
      <c r="Y205" s="9" t="s">
        <v>53</v>
      </c>
      <c r="Z205" s="9" t="s">
        <v>54</v>
      </c>
      <c r="AA205" s="9" t="s">
        <v>55</v>
      </c>
      <c r="AB205" s="9" t="s">
        <v>56</v>
      </c>
      <c r="AC205" s="9" t="s">
        <v>57</v>
      </c>
      <c r="AD205" s="9" t="s">
        <v>58</v>
      </c>
      <c r="AI205" s="2"/>
      <c r="AJ205" s="2"/>
      <c r="AK205" s="2"/>
    </row>
    <row r="206" spans="1:37" ht="18" customHeight="1">
      <c r="A206" s="43"/>
      <c r="B206" s="366"/>
      <c r="C206" s="26"/>
      <c r="D206" s="163"/>
      <c r="E206" s="166"/>
      <c r="F206" s="163"/>
      <c r="G206" s="166"/>
      <c r="H206" s="169"/>
      <c r="I206" s="169"/>
      <c r="J206" s="249"/>
      <c r="K206" s="246"/>
      <c r="L206" s="240" t="str">
        <f t="shared" ref="L206:L211" si="10">IFERROR(ROUNDDOWN($L$212*K206/$J$212,),"")</f>
        <v/>
      </c>
      <c r="M206" s="129" t="str">
        <f t="shared" ref="M206:M211" si="11">IFERROR(ROUNDDOWN($M$212*L206/$L$212,),"")</f>
        <v/>
      </c>
      <c r="N206" s="352"/>
      <c r="O206" s="353"/>
      <c r="P206" s="212"/>
      <c r="Q206" s="294"/>
      <c r="V206" s="10"/>
      <c r="AI206" s="2"/>
      <c r="AJ206" s="2"/>
      <c r="AK206" s="2"/>
    </row>
    <row r="207" spans="1:37" ht="18" customHeight="1">
      <c r="A207" s="43"/>
      <c r="B207" s="366"/>
      <c r="C207" s="26"/>
      <c r="D207" s="163"/>
      <c r="E207" s="166"/>
      <c r="F207" s="163"/>
      <c r="G207" s="166"/>
      <c r="H207" s="169"/>
      <c r="I207" s="169"/>
      <c r="J207" s="249"/>
      <c r="K207" s="246"/>
      <c r="L207" s="237" t="str">
        <f t="shared" si="10"/>
        <v/>
      </c>
      <c r="M207" s="129" t="str">
        <f t="shared" si="11"/>
        <v/>
      </c>
      <c r="N207" s="352"/>
      <c r="O207" s="353"/>
      <c r="P207" s="212"/>
      <c r="Q207" s="294"/>
      <c r="AI207" s="2"/>
      <c r="AJ207" s="2"/>
      <c r="AK207" s="2"/>
    </row>
    <row r="208" spans="1:37" ht="18" customHeight="1">
      <c r="A208" s="43"/>
      <c r="B208" s="366"/>
      <c r="C208" s="26"/>
      <c r="D208" s="163"/>
      <c r="E208" s="166"/>
      <c r="F208" s="163"/>
      <c r="G208" s="166"/>
      <c r="H208" s="169"/>
      <c r="I208" s="169"/>
      <c r="J208" s="249"/>
      <c r="K208" s="246"/>
      <c r="L208" s="237" t="str">
        <f t="shared" si="10"/>
        <v/>
      </c>
      <c r="M208" s="129" t="str">
        <f t="shared" si="11"/>
        <v/>
      </c>
      <c r="N208" s="352"/>
      <c r="O208" s="353"/>
      <c r="P208" s="212"/>
      <c r="Q208" s="294"/>
      <c r="AI208" s="2"/>
      <c r="AJ208" s="2"/>
      <c r="AK208" s="2"/>
    </row>
    <row r="209" spans="1:38" ht="18" customHeight="1">
      <c r="A209" s="43"/>
      <c r="B209" s="366"/>
      <c r="C209" s="26"/>
      <c r="D209" s="163"/>
      <c r="E209" s="166"/>
      <c r="F209" s="163"/>
      <c r="G209" s="166"/>
      <c r="H209" s="169"/>
      <c r="I209" s="169"/>
      <c r="J209" s="249"/>
      <c r="K209" s="246"/>
      <c r="L209" s="237" t="str">
        <f t="shared" si="10"/>
        <v/>
      </c>
      <c r="M209" s="129" t="str">
        <f t="shared" si="11"/>
        <v/>
      </c>
      <c r="N209" s="352"/>
      <c r="O209" s="353"/>
      <c r="P209" s="212"/>
      <c r="Q209" s="294"/>
      <c r="AI209" s="2"/>
      <c r="AJ209" s="2"/>
      <c r="AK209" s="2"/>
    </row>
    <row r="210" spans="1:38" ht="18" customHeight="1">
      <c r="A210" s="43"/>
      <c r="B210" s="366"/>
      <c r="C210" s="26"/>
      <c r="D210" s="163"/>
      <c r="E210" s="166"/>
      <c r="F210" s="163"/>
      <c r="G210" s="166"/>
      <c r="H210" s="169"/>
      <c r="I210" s="169"/>
      <c r="J210" s="249"/>
      <c r="K210" s="246"/>
      <c r="L210" s="237" t="str">
        <f t="shared" si="10"/>
        <v/>
      </c>
      <c r="M210" s="129" t="str">
        <f t="shared" si="11"/>
        <v/>
      </c>
      <c r="N210" s="352"/>
      <c r="O210" s="353"/>
      <c r="P210" s="212"/>
      <c r="Q210" s="294"/>
      <c r="AI210" s="2"/>
      <c r="AJ210" s="2"/>
      <c r="AK210" s="2"/>
    </row>
    <row r="211" spans="1:38" ht="18" customHeight="1">
      <c r="A211" s="43"/>
      <c r="B211" s="367"/>
      <c r="C211" s="27"/>
      <c r="D211" s="175"/>
      <c r="E211" s="173"/>
      <c r="F211" s="175"/>
      <c r="G211" s="173"/>
      <c r="H211" s="174"/>
      <c r="I211" s="174"/>
      <c r="J211" s="250"/>
      <c r="K211" s="247"/>
      <c r="L211" s="238" t="str">
        <f t="shared" si="10"/>
        <v/>
      </c>
      <c r="M211" s="129" t="str">
        <f t="shared" si="11"/>
        <v/>
      </c>
      <c r="N211" s="354"/>
      <c r="O211" s="355"/>
      <c r="P211" s="212"/>
      <c r="Q211" s="294"/>
      <c r="R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</row>
    <row r="212" spans="1:38" ht="18" customHeight="1" thickBot="1">
      <c r="A212" s="43"/>
      <c r="B212" s="453" t="s">
        <v>7</v>
      </c>
      <c r="C212" s="503"/>
      <c r="D212" s="433">
        <f>SUM(E205:E211)</f>
        <v>0</v>
      </c>
      <c r="E212" s="434"/>
      <c r="F212" s="433">
        <f>SUM(G205:G211)</f>
        <v>0</v>
      </c>
      <c r="G212" s="434"/>
      <c r="H212" s="177">
        <f>SUM(H205:H211)</f>
        <v>0</v>
      </c>
      <c r="I212" s="177">
        <f>SUM(I205:I211)</f>
        <v>0</v>
      </c>
      <c r="J212" s="462">
        <f>SUM(K205:K211)</f>
        <v>0</v>
      </c>
      <c r="K212" s="504"/>
      <c r="L212" s="241">
        <f>ROUNDDOWN(J212*L179,)</f>
        <v>0</v>
      </c>
      <c r="M212" s="130">
        <f>IFERROR(ROUNDDOWN(L212*V175,),"")</f>
        <v>0</v>
      </c>
      <c r="N212" s="456"/>
      <c r="O212" s="457"/>
      <c r="P212" s="212"/>
      <c r="Q212" s="294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</row>
    <row r="213" spans="1:38" ht="18" customHeight="1" thickTop="1">
      <c r="A213" s="43"/>
      <c r="B213" s="509" t="s">
        <v>63</v>
      </c>
      <c r="C213" s="510"/>
      <c r="D213" s="511">
        <f>D192+D204+D212</f>
        <v>0</v>
      </c>
      <c r="E213" s="512"/>
      <c r="F213" s="511">
        <f>F192+F204+F212</f>
        <v>0</v>
      </c>
      <c r="G213" s="513"/>
      <c r="H213" s="131">
        <f>H192+H204+H212</f>
        <v>0</v>
      </c>
      <c r="I213" s="131">
        <f>I192+I204+I212</f>
        <v>0</v>
      </c>
      <c r="J213" s="514">
        <f>J192+J204+J212</f>
        <v>0</v>
      </c>
      <c r="K213" s="515"/>
      <c r="L213" s="242">
        <f>SUM(L192,L204,L212)</f>
        <v>0</v>
      </c>
      <c r="M213" s="131">
        <f>IFERROR(M192+M204+M212,"")</f>
        <v>0</v>
      </c>
      <c r="N213" s="516"/>
      <c r="O213" s="517"/>
      <c r="P213" s="212"/>
      <c r="Q213" s="294"/>
      <c r="R213" s="12"/>
      <c r="S213" s="2"/>
      <c r="T213" s="2"/>
      <c r="U213" s="2"/>
      <c r="V213" s="2"/>
      <c r="AI213" s="2"/>
      <c r="AJ213" s="2"/>
      <c r="AK213" s="2"/>
    </row>
    <row r="214" spans="1:38" ht="18" customHeight="1">
      <c r="A214" s="43"/>
      <c r="B214" s="518" t="s">
        <v>211</v>
      </c>
      <c r="C214" s="519"/>
      <c r="D214" s="520"/>
      <c r="E214" s="521"/>
      <c r="F214" s="522"/>
      <c r="G214" s="523"/>
      <c r="H214" s="186"/>
      <c r="I214" s="186"/>
      <c r="J214" s="421"/>
      <c r="K214" s="524"/>
      <c r="L214" s="243"/>
      <c r="M214" s="187"/>
      <c r="N214" s="525"/>
      <c r="O214" s="526"/>
      <c r="P214" s="212"/>
      <c r="Q214" s="294"/>
      <c r="R214" s="12"/>
      <c r="V214" s="2"/>
      <c r="AI214" s="2"/>
      <c r="AJ214" s="2"/>
    </row>
    <row r="215" spans="1:38" ht="18" customHeight="1" thickBot="1">
      <c r="A215" s="43"/>
      <c r="B215" s="383" t="s">
        <v>64</v>
      </c>
      <c r="C215" s="394"/>
      <c r="D215" s="385">
        <f>SUM(D213:E214)</f>
        <v>0</v>
      </c>
      <c r="E215" s="386"/>
      <c r="F215" s="385">
        <f>SUM(F213:G214)</f>
        <v>0</v>
      </c>
      <c r="G215" s="386"/>
      <c r="H215" s="130">
        <f>SUM(H213:H214)</f>
        <v>0</v>
      </c>
      <c r="I215" s="130">
        <f>SUM(I213:I214)</f>
        <v>0</v>
      </c>
      <c r="J215" s="387">
        <f>SUM(J213:K214)</f>
        <v>0</v>
      </c>
      <c r="K215" s="494"/>
      <c r="L215" s="239">
        <f>SUM(L213)</f>
        <v>0</v>
      </c>
      <c r="M215" s="130">
        <f>SUM(M213:M214)</f>
        <v>0</v>
      </c>
      <c r="N215" s="389"/>
      <c r="O215" s="390"/>
      <c r="P215" s="212"/>
      <c r="Q215" s="294"/>
      <c r="R215" s="12"/>
      <c r="V215" s="2"/>
      <c r="AI215" s="2"/>
      <c r="AJ215" s="2"/>
      <c r="AL215" s="1"/>
    </row>
    <row r="216" spans="1:38" ht="17.399999999999999" customHeight="1">
      <c r="A216" s="43"/>
      <c r="B216" s="209" t="s">
        <v>179</v>
      </c>
      <c r="C216" s="38"/>
      <c r="D216" s="38"/>
      <c r="E216" s="38"/>
      <c r="F216" s="38"/>
      <c r="G216" s="38"/>
      <c r="H216" s="38"/>
      <c r="I216" s="38"/>
      <c r="J216" s="38"/>
      <c r="K216" s="38"/>
      <c r="L216" s="39"/>
      <c r="M216" s="39"/>
      <c r="N216" s="15"/>
      <c r="O216" s="109"/>
      <c r="P216" s="39"/>
      <c r="Q216" s="12"/>
      <c r="U216" s="2"/>
      <c r="AH216" s="2"/>
      <c r="AI216" s="2"/>
      <c r="AJ216" s="2"/>
    </row>
    <row r="217" spans="1:38" ht="18" customHeight="1">
      <c r="A217" s="43"/>
      <c r="B217" s="43"/>
      <c r="C217" s="43"/>
      <c r="D217" s="43"/>
      <c r="E217" s="43"/>
      <c r="F217" s="43"/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"/>
      <c r="U217" s="2"/>
      <c r="AI217" s="2"/>
      <c r="AJ217" s="2"/>
      <c r="AK217" s="2"/>
    </row>
    <row r="218" spans="1:38" ht="18" customHeight="1">
      <c r="A218" s="43"/>
      <c r="B218" s="30" t="s">
        <v>117</v>
      </c>
      <c r="C218" s="43"/>
      <c r="D218" s="43"/>
      <c r="E218" s="43"/>
      <c r="F218" s="43"/>
      <c r="G218" s="43"/>
      <c r="H218" s="43"/>
      <c r="I218" s="43"/>
      <c r="J218" s="43"/>
      <c r="K218" s="43"/>
      <c r="L218" s="43"/>
      <c r="M218" s="43"/>
      <c r="N218" s="43"/>
      <c r="P218" s="43"/>
      <c r="U218" s="2"/>
      <c r="AH218" s="2"/>
      <c r="AI218" s="2"/>
      <c r="AJ218" s="2"/>
      <c r="AK218" s="2"/>
    </row>
    <row r="219" spans="1:38" ht="18" customHeight="1">
      <c r="A219" s="43"/>
      <c r="B219" s="43"/>
      <c r="C219" s="43"/>
      <c r="D219" s="43"/>
      <c r="E219" s="43"/>
      <c r="F219" s="43"/>
      <c r="G219" s="43"/>
      <c r="H219" s="43"/>
      <c r="I219" s="43"/>
      <c r="J219" s="43"/>
      <c r="K219" s="43"/>
      <c r="L219" s="43"/>
      <c r="M219" s="43"/>
      <c r="N219" s="43"/>
      <c r="O219" s="104"/>
      <c r="P219" s="43"/>
      <c r="U219" s="274"/>
      <c r="AC219" s="2"/>
      <c r="AD219" s="2"/>
      <c r="AE219" s="2"/>
      <c r="AF219" s="2"/>
      <c r="AG219" s="2"/>
      <c r="AH219" s="2"/>
      <c r="AI219" s="2"/>
      <c r="AJ219" s="2"/>
      <c r="AK219" s="2"/>
    </row>
    <row r="220" spans="1:38" ht="18" customHeight="1">
      <c r="A220" s="43"/>
      <c r="B220" s="505" t="s">
        <v>94</v>
      </c>
      <c r="C220" s="506"/>
      <c r="D220" s="290" t="s">
        <v>155</v>
      </c>
      <c r="E220" s="290" t="s">
        <v>157</v>
      </c>
      <c r="F220" s="196" t="s">
        <v>160</v>
      </c>
      <c r="G220" s="196" t="s">
        <v>159</v>
      </c>
      <c r="H220" s="196" t="s">
        <v>161</v>
      </c>
      <c r="I220" s="196" t="s">
        <v>164</v>
      </c>
      <c r="J220" s="200"/>
      <c r="K220" s="43"/>
      <c r="L220" s="43"/>
      <c r="M220" s="43"/>
      <c r="N220" s="43"/>
      <c r="O220" s="43"/>
      <c r="P220" s="43"/>
      <c r="Q220" s="15"/>
      <c r="R220" s="15"/>
      <c r="S220" s="15"/>
      <c r="T220" s="2"/>
      <c r="AC220" s="2"/>
      <c r="AD220" s="2"/>
      <c r="AE220" s="2"/>
      <c r="AF220" s="2"/>
      <c r="AG220" s="2"/>
      <c r="AH220" s="2"/>
      <c r="AI220" s="2"/>
      <c r="AJ220" s="2"/>
      <c r="AK220" s="2"/>
    </row>
    <row r="221" spans="1:38" ht="18" customHeight="1" thickBot="1">
      <c r="A221" s="43"/>
      <c r="B221" s="507"/>
      <c r="C221" s="508"/>
      <c r="D221" s="291" t="s">
        <v>154</v>
      </c>
      <c r="E221" s="291" t="s">
        <v>156</v>
      </c>
      <c r="F221" s="295" t="s">
        <v>153</v>
      </c>
      <c r="G221" s="295" t="s">
        <v>158</v>
      </c>
      <c r="H221" s="295" t="s">
        <v>129</v>
      </c>
      <c r="I221" s="295" t="s">
        <v>130</v>
      </c>
      <c r="J221" s="201"/>
      <c r="K221" s="43"/>
      <c r="L221" s="43"/>
      <c r="M221" s="43"/>
      <c r="N221" s="43"/>
      <c r="O221" s="43"/>
      <c r="P221" s="43"/>
      <c r="Q221" s="15"/>
      <c r="R221" s="15"/>
      <c r="S221" s="15"/>
      <c r="T221" s="2"/>
      <c r="V221" s="190" t="s">
        <v>142</v>
      </c>
      <c r="W221" s="86"/>
      <c r="X221" s="86"/>
      <c r="Y221" s="86" t="s">
        <v>159</v>
      </c>
      <c r="Z221" s="85" t="s">
        <v>125</v>
      </c>
      <c r="AC221" s="2"/>
      <c r="AD221" s="2"/>
      <c r="AE221" s="2"/>
      <c r="AF221" s="2"/>
      <c r="AG221" s="2"/>
      <c r="AH221" s="2"/>
      <c r="AI221" s="2"/>
      <c r="AJ221" s="2"/>
      <c r="AK221" s="2"/>
    </row>
    <row r="222" spans="1:38" ht="18" customHeight="1" thickTop="1">
      <c r="A222" s="43"/>
      <c r="B222" s="529" t="s">
        <v>103</v>
      </c>
      <c r="C222" s="530"/>
      <c r="D222" s="153">
        <f>E8</f>
        <v>0</v>
      </c>
      <c r="E222" s="153">
        <f>F8</f>
        <v>0</v>
      </c>
      <c r="F222" s="138">
        <f>E222+V222</f>
        <v>0</v>
      </c>
      <c r="G222" s="154">
        <f>IF(E222=0,V222,VLOOKUP(V222,$X$222:$Y$223,2,FALSE))</f>
        <v>0</v>
      </c>
      <c r="H222" s="154">
        <f>MIN(F222:G222)</f>
        <v>0</v>
      </c>
      <c r="I222" s="531" t="str">
        <f>IFERROR(IF(V228=0,"",VLOOKUP(V228,W222:Z223,4,0)),"")</f>
        <v/>
      </c>
      <c r="J222" s="202"/>
      <c r="K222" s="15"/>
      <c r="L222" s="15"/>
      <c r="M222" s="15"/>
      <c r="N222" s="15"/>
      <c r="O222" s="15"/>
      <c r="P222" s="43"/>
      <c r="Q222" s="15"/>
      <c r="R222" s="43"/>
      <c r="S222" s="43"/>
      <c r="T222" s="2"/>
      <c r="U222" s="156" t="str">
        <f>B222</f>
        <v>太陽光発電</v>
      </c>
      <c r="V222" s="268">
        <f>$V$7</f>
        <v>0</v>
      </c>
      <c r="W222" s="275">
        <v>0.66666666666666663</v>
      </c>
      <c r="X222" s="198">
        <v>0.66666666659999996</v>
      </c>
      <c r="Y222" s="188">
        <v>0.66666666666666663</v>
      </c>
      <c r="Z222" s="87">
        <v>100000000</v>
      </c>
      <c r="AC222" s="2"/>
      <c r="AD222" s="2"/>
      <c r="AE222" s="2"/>
      <c r="AF222" s="2"/>
      <c r="AG222" s="2"/>
      <c r="AH222" s="2"/>
      <c r="AI222" s="2"/>
      <c r="AJ222" s="2"/>
      <c r="AK222" s="2"/>
    </row>
    <row r="223" spans="1:38" ht="18" customHeight="1">
      <c r="A223" s="43"/>
      <c r="B223" s="534">
        <f>$B$55</f>
        <v>0</v>
      </c>
      <c r="C223" s="535"/>
      <c r="D223" s="153">
        <f>D55</f>
        <v>0</v>
      </c>
      <c r="E223" s="153">
        <f>E55</f>
        <v>0</v>
      </c>
      <c r="F223" s="138">
        <f>E223+V223</f>
        <v>0</v>
      </c>
      <c r="G223" s="154">
        <f>IF(E223=0,V223,VLOOKUP(V223,$X$222:$Y$223,2,FALSE))</f>
        <v>0</v>
      </c>
      <c r="H223" s="154">
        <f t="shared" ref="H223:H225" si="12">MIN(F223:G223)</f>
        <v>0</v>
      </c>
      <c r="I223" s="532"/>
      <c r="J223" s="202"/>
      <c r="K223" s="158"/>
      <c r="L223" s="17"/>
      <c r="M223" s="17"/>
      <c r="N223" s="17"/>
      <c r="O223" s="17"/>
      <c r="P223" s="17"/>
      <c r="Q223" s="15"/>
      <c r="R223" s="43"/>
      <c r="S223" s="43"/>
      <c r="U223" s="156">
        <f>B223</f>
        <v>0</v>
      </c>
      <c r="V223" s="269">
        <f>$V$55</f>
        <v>0</v>
      </c>
      <c r="W223" s="275">
        <v>0.5</v>
      </c>
      <c r="X223" s="199">
        <v>0.5</v>
      </c>
      <c r="Y223" s="188">
        <v>0.5</v>
      </c>
      <c r="Z223" s="87">
        <v>75000000</v>
      </c>
      <c r="AI223" s="5"/>
      <c r="AJ223" s="5"/>
      <c r="AK223" s="2"/>
    </row>
    <row r="224" spans="1:38" ht="18" customHeight="1">
      <c r="A224" s="43"/>
      <c r="B224" s="534">
        <f>$B$95</f>
        <v>0</v>
      </c>
      <c r="C224" s="535"/>
      <c r="D224" s="153">
        <f>D95</f>
        <v>0</v>
      </c>
      <c r="E224" s="153">
        <f>E95</f>
        <v>0</v>
      </c>
      <c r="F224" s="138">
        <f>IFERROR(E224+V224,"")</f>
        <v>0</v>
      </c>
      <c r="G224" s="154">
        <f>IFERROR(IF(E224=0,V224,VLOOKUP(V224,$X$222:$Y$223,2,FALSE)),"")</f>
        <v>0</v>
      </c>
      <c r="H224" s="154">
        <f t="shared" si="12"/>
        <v>0</v>
      </c>
      <c r="I224" s="532"/>
      <c r="J224" s="202"/>
      <c r="K224" s="17"/>
      <c r="L224" s="17"/>
      <c r="M224" s="17"/>
      <c r="N224" s="17"/>
      <c r="O224" s="17"/>
      <c r="P224" s="17"/>
      <c r="Q224" s="15"/>
      <c r="R224" s="43"/>
      <c r="S224" s="43"/>
      <c r="U224" s="156">
        <f>B224</f>
        <v>0</v>
      </c>
      <c r="V224" s="270">
        <f>$V$95</f>
        <v>0</v>
      </c>
      <c r="W224" s="84"/>
      <c r="X224" s="188"/>
      <c r="Y224" s="188">
        <f>V224+E224</f>
        <v>0</v>
      </c>
      <c r="Z224" s="87"/>
      <c r="AA224" s="188"/>
      <c r="AB224" s="87"/>
      <c r="AL224" s="5"/>
    </row>
    <row r="225" spans="1:37" ht="18" customHeight="1">
      <c r="A225" s="43"/>
      <c r="B225" s="534">
        <f>$B$135</f>
        <v>0</v>
      </c>
      <c r="C225" s="535"/>
      <c r="D225" s="153">
        <f>D135</f>
        <v>0</v>
      </c>
      <c r="E225" s="153">
        <f>E135</f>
        <v>0</v>
      </c>
      <c r="F225" s="138">
        <f>IFERROR(E225+V225,"")</f>
        <v>0</v>
      </c>
      <c r="G225" s="154">
        <f>IFERROR(IF(E225=0,V225,VLOOKUP(V225,$X$222:$Y$223,2,FALSE)),"")</f>
        <v>0</v>
      </c>
      <c r="H225" s="154">
        <f t="shared" si="12"/>
        <v>0</v>
      </c>
      <c r="I225" s="532"/>
      <c r="J225" s="202"/>
      <c r="K225" s="17"/>
      <c r="L225" s="17"/>
      <c r="M225" s="17"/>
      <c r="N225" s="17"/>
      <c r="O225" s="17"/>
      <c r="P225" s="17"/>
      <c r="Q225" s="15"/>
      <c r="R225" s="43"/>
      <c r="T225" s="42"/>
      <c r="U225" s="156">
        <f>B225</f>
        <v>0</v>
      </c>
      <c r="V225" s="270">
        <f>$V$135</f>
        <v>0</v>
      </c>
      <c r="W225" s="155"/>
      <c r="X225" s="195"/>
      <c r="Y225" s="188">
        <f>V225+E225</f>
        <v>0</v>
      </c>
      <c r="Z225" s="84"/>
      <c r="AA225" s="87"/>
      <c r="AK225" s="5"/>
    </row>
    <row r="226" spans="1:37" ht="18" customHeight="1" thickBot="1">
      <c r="A226" s="43"/>
      <c r="B226" s="529" t="s">
        <v>98</v>
      </c>
      <c r="C226" s="530"/>
      <c r="D226" s="153">
        <f>D175</f>
        <v>0</v>
      </c>
      <c r="E226" s="153">
        <f>E175</f>
        <v>0</v>
      </c>
      <c r="F226" s="138">
        <f>IFERROR(E226+V226,"")</f>
        <v>0</v>
      </c>
      <c r="G226" s="154">
        <f>IFERROR(IF(E226=0,V226,VLOOKUP(V226,$X$222:$Y$223,2,FALSE)),"")</f>
        <v>0</v>
      </c>
      <c r="H226" s="154">
        <f>MIN(F226:G226)</f>
        <v>0</v>
      </c>
      <c r="I226" s="533"/>
      <c r="J226" s="202"/>
      <c r="K226" s="17"/>
      <c r="L226" s="17"/>
      <c r="M226" s="17"/>
      <c r="N226" s="17"/>
      <c r="O226" s="17"/>
      <c r="P226" s="17"/>
      <c r="Q226" s="15"/>
      <c r="R226" s="43"/>
      <c r="T226" s="42"/>
      <c r="U226" s="157" t="str">
        <f>B226</f>
        <v>蓄電池</v>
      </c>
      <c r="V226" s="271">
        <f>$V$175</f>
        <v>0</v>
      </c>
      <c r="W226" s="155"/>
      <c r="X226" s="195"/>
      <c r="Y226" s="188">
        <f>V226+E226</f>
        <v>0</v>
      </c>
      <c r="Z226" s="84"/>
      <c r="AA226" s="87"/>
      <c r="AK226" s="5"/>
    </row>
    <row r="227" spans="1:37" ht="5.25" customHeight="1" thickTop="1" thickBot="1">
      <c r="A227" s="43"/>
      <c r="B227" s="33"/>
      <c r="C227" s="33"/>
      <c r="D227" s="34"/>
      <c r="E227" s="34"/>
      <c r="F227" s="46"/>
      <c r="G227" s="46"/>
      <c r="H227" s="47"/>
      <c r="I227" s="302"/>
      <c r="J227" s="15"/>
      <c r="K227" s="43"/>
      <c r="L227" s="15"/>
      <c r="M227" s="15"/>
      <c r="N227" s="43"/>
      <c r="O227" s="15"/>
      <c r="P227" s="43"/>
      <c r="Q227" s="1"/>
      <c r="R227" s="42"/>
      <c r="S227" s="6"/>
      <c r="X227" s="195"/>
      <c r="Y227" s="84"/>
      <c r="Z227" s="188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</row>
    <row r="228" spans="1:37" ht="18" customHeight="1" thickTop="1" thickBot="1">
      <c r="A228" s="110"/>
      <c r="B228" s="48"/>
      <c r="C228" s="48"/>
      <c r="D228" s="48"/>
      <c r="E228" s="48"/>
      <c r="F228" s="48"/>
      <c r="G228" s="48"/>
      <c r="H228" s="48"/>
      <c r="J228" s="40"/>
      <c r="K228" s="43"/>
      <c r="L228" s="40" t="s">
        <v>100</v>
      </c>
      <c r="M228" s="19"/>
      <c r="N228" s="43"/>
      <c r="O228" s="43"/>
      <c r="P228" s="43"/>
      <c r="Q228" s="1"/>
      <c r="R228" s="3"/>
      <c r="S228" s="3"/>
      <c r="T228" s="3"/>
      <c r="V228" s="272">
        <f>MAX(V222:V226)</f>
        <v>0</v>
      </c>
      <c r="W228" s="2"/>
      <c r="X228" s="2"/>
      <c r="Y228" s="2"/>
      <c r="Z228" s="188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</row>
    <row r="229" spans="1:37" ht="24" customHeight="1" thickTop="1">
      <c r="A229" s="110"/>
      <c r="B229" s="555" t="s">
        <v>144</v>
      </c>
      <c r="C229" s="558" t="s">
        <v>94</v>
      </c>
      <c r="D229" s="527" t="s">
        <v>115</v>
      </c>
      <c r="E229" s="527" t="s">
        <v>107</v>
      </c>
      <c r="F229" s="527" t="s">
        <v>108</v>
      </c>
      <c r="G229" s="528" t="e">
        <f>VLOOKUP(D172,U264:Y267,5,FALSE)</f>
        <v>#N/A</v>
      </c>
      <c r="H229" s="527" t="s">
        <v>162</v>
      </c>
      <c r="I229" s="527" t="s">
        <v>141</v>
      </c>
      <c r="J229" s="332" t="s">
        <v>2</v>
      </c>
      <c r="K229" s="553"/>
      <c r="L229" s="333"/>
      <c r="M229" s="69"/>
      <c r="N229" s="69"/>
      <c r="O229" s="69"/>
      <c r="P229" s="69"/>
      <c r="R229" s="338" t="s">
        <v>67</v>
      </c>
      <c r="S229" s="339"/>
      <c r="T229" s="45" t="s">
        <v>68</v>
      </c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</row>
    <row r="230" spans="1:37" ht="24" customHeight="1">
      <c r="A230" s="110"/>
      <c r="B230" s="556"/>
      <c r="C230" s="559"/>
      <c r="D230" s="425"/>
      <c r="E230" s="425"/>
      <c r="F230" s="425"/>
      <c r="G230" s="426"/>
      <c r="H230" s="425"/>
      <c r="I230" s="425"/>
      <c r="J230" s="334"/>
      <c r="K230" s="452"/>
      <c r="L230" s="335"/>
      <c r="M230" s="69"/>
      <c r="N230" s="69"/>
      <c r="O230" s="69"/>
      <c r="P230" s="69"/>
      <c r="Q230" s="7"/>
      <c r="R230" s="345" t="s">
        <v>81</v>
      </c>
      <c r="S230" s="346" t="s">
        <v>69</v>
      </c>
      <c r="T230" s="356" t="s">
        <v>212</v>
      </c>
      <c r="V230" s="2"/>
      <c r="W230" s="2"/>
      <c r="X230" s="545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</row>
    <row r="231" spans="1:37" ht="18" customHeight="1" thickBot="1">
      <c r="A231" s="110"/>
      <c r="B231" s="557"/>
      <c r="C231" s="560"/>
      <c r="D231" s="41" t="s">
        <v>165</v>
      </c>
      <c r="E231" s="79" t="s">
        <v>121</v>
      </c>
      <c r="F231" s="79" t="s">
        <v>166</v>
      </c>
      <c r="G231" s="79" t="s">
        <v>133</v>
      </c>
      <c r="H231" s="79" t="s">
        <v>167</v>
      </c>
      <c r="I231" s="79" t="s">
        <v>208</v>
      </c>
      <c r="J231" s="336"/>
      <c r="K231" s="554"/>
      <c r="L231" s="337"/>
      <c r="M231" s="69"/>
      <c r="N231" s="69"/>
      <c r="O231" s="69"/>
      <c r="P231" s="69"/>
      <c r="Q231" s="13"/>
      <c r="R231" s="345"/>
      <c r="S231" s="346"/>
      <c r="T231" s="357"/>
      <c r="U231" s="2"/>
      <c r="V231" s="2"/>
      <c r="W231" s="2"/>
      <c r="X231" s="545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</row>
    <row r="232" spans="1:37" ht="18" customHeight="1">
      <c r="A232" s="110"/>
      <c r="B232" s="546" t="s">
        <v>6</v>
      </c>
      <c r="C232" s="116" t="s">
        <v>103</v>
      </c>
      <c r="D232" s="128">
        <f>D18</f>
        <v>0</v>
      </c>
      <c r="E232" s="132">
        <f>J18</f>
        <v>0</v>
      </c>
      <c r="F232" s="132">
        <f>N18</f>
        <v>0</v>
      </c>
      <c r="G232" s="132">
        <f>I18</f>
        <v>0</v>
      </c>
      <c r="H232" s="132">
        <f>F232+G232</f>
        <v>0</v>
      </c>
      <c r="I232" s="132">
        <f>ROUNDDOWN(G222*E232,0)</f>
        <v>0</v>
      </c>
      <c r="J232" s="549"/>
      <c r="K232" s="550"/>
      <c r="L232" s="551"/>
      <c r="M232" s="39"/>
      <c r="N232" s="39"/>
      <c r="O232" s="39"/>
      <c r="P232" s="39"/>
      <c r="Q232" s="13"/>
      <c r="R232" s="345" t="s">
        <v>82</v>
      </c>
      <c r="S232" s="346" t="s">
        <v>124</v>
      </c>
      <c r="T232" s="357"/>
      <c r="U232" s="2"/>
      <c r="V232" s="274"/>
      <c r="W232" s="274"/>
      <c r="X232" s="55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</row>
    <row r="233" spans="1:37" ht="18" customHeight="1">
      <c r="A233" s="110"/>
      <c r="B233" s="547"/>
      <c r="C233" s="117">
        <f>$B$55</f>
        <v>0</v>
      </c>
      <c r="D233" s="129">
        <f>D65</f>
        <v>0</v>
      </c>
      <c r="E233" s="133">
        <f>J65</f>
        <v>0</v>
      </c>
      <c r="F233" s="133">
        <f>L65</f>
        <v>0</v>
      </c>
      <c r="G233" s="133">
        <f>I65</f>
        <v>0</v>
      </c>
      <c r="H233" s="133">
        <f>F233+G233</f>
        <v>0</v>
      </c>
      <c r="I233" s="133">
        <f>ROUNDDOWN(G223*E233,0)</f>
        <v>0</v>
      </c>
      <c r="J233" s="536"/>
      <c r="K233" s="537"/>
      <c r="L233" s="538"/>
      <c r="M233" s="70"/>
      <c r="N233" s="70"/>
      <c r="O233" s="70"/>
      <c r="P233" s="70"/>
      <c r="Q233" s="14"/>
      <c r="R233" s="345"/>
      <c r="S233" s="346"/>
      <c r="T233" s="357"/>
      <c r="U233" s="2"/>
      <c r="V233" s="274"/>
      <c r="W233" s="274"/>
      <c r="X233" s="545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</row>
    <row r="234" spans="1:37" ht="18" customHeight="1">
      <c r="A234" s="110"/>
      <c r="B234" s="547"/>
      <c r="C234" s="117">
        <f>$B$95</f>
        <v>0</v>
      </c>
      <c r="D234" s="129">
        <f>D105</f>
        <v>0</v>
      </c>
      <c r="E234" s="133">
        <f>J105</f>
        <v>0</v>
      </c>
      <c r="F234" s="133">
        <f>L105</f>
        <v>0</v>
      </c>
      <c r="G234" s="133">
        <f>I105</f>
        <v>0</v>
      </c>
      <c r="H234" s="133">
        <f>IFERROR(F234+G234,"")</f>
        <v>0</v>
      </c>
      <c r="I234" s="133">
        <f>IFERROR(ROUNDDOWN(G224*E234,0),"")</f>
        <v>0</v>
      </c>
      <c r="J234" s="536"/>
      <c r="K234" s="537"/>
      <c r="L234" s="538"/>
      <c r="M234" s="70"/>
      <c r="N234" s="70"/>
      <c r="O234" s="70"/>
      <c r="P234" s="70"/>
      <c r="Q234" s="14"/>
      <c r="R234" s="345" t="s">
        <v>83</v>
      </c>
      <c r="S234" s="346" t="s">
        <v>70</v>
      </c>
      <c r="T234" s="357"/>
      <c r="U234" s="2"/>
      <c r="V234" s="274"/>
      <c r="W234" s="274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</row>
    <row r="235" spans="1:37" ht="18" customHeight="1">
      <c r="A235" s="110"/>
      <c r="B235" s="547"/>
      <c r="C235" s="117">
        <f>$B$135</f>
        <v>0</v>
      </c>
      <c r="D235" s="129">
        <f>D145</f>
        <v>0</v>
      </c>
      <c r="E235" s="133">
        <f>J145</f>
        <v>0</v>
      </c>
      <c r="F235" s="133">
        <f>L145</f>
        <v>0</v>
      </c>
      <c r="G235" s="133">
        <f>I145</f>
        <v>0</v>
      </c>
      <c r="H235" s="133">
        <f>IFERROR(F235+G235,"")</f>
        <v>0</v>
      </c>
      <c r="I235" s="133">
        <f>IFERROR(ROUNDDOWN(G225*E235,0),"")</f>
        <v>0</v>
      </c>
      <c r="J235" s="536"/>
      <c r="K235" s="537"/>
      <c r="L235" s="538"/>
      <c r="M235" s="70"/>
      <c r="N235" s="70"/>
      <c r="O235" s="70"/>
      <c r="P235" s="70"/>
      <c r="Q235" s="14"/>
      <c r="R235" s="345"/>
      <c r="S235" s="346"/>
      <c r="T235" s="357"/>
      <c r="U235" s="2"/>
      <c r="V235" s="274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</row>
    <row r="236" spans="1:37" ht="18" customHeight="1">
      <c r="A236" s="110"/>
      <c r="B236" s="547"/>
      <c r="C236" s="118" t="s">
        <v>98</v>
      </c>
      <c r="D236" s="134">
        <f>D192</f>
        <v>0</v>
      </c>
      <c r="E236" s="135">
        <f>L192</f>
        <v>0</v>
      </c>
      <c r="F236" s="135">
        <f>M192</f>
        <v>0</v>
      </c>
      <c r="G236" s="135">
        <f>I192</f>
        <v>0</v>
      </c>
      <c r="H236" s="135">
        <f>IFERROR(F236+G236,"")</f>
        <v>0</v>
      </c>
      <c r="I236" s="135">
        <f>IFERROR(ROUNDDOWN(G226*E236,0),"")</f>
        <v>0</v>
      </c>
      <c r="J236" s="539"/>
      <c r="K236" s="540"/>
      <c r="L236" s="541"/>
      <c r="M236" s="70"/>
      <c r="N236" s="70"/>
      <c r="O236" s="70"/>
      <c r="P236" s="70"/>
      <c r="Q236" s="14"/>
      <c r="R236" s="345" t="s">
        <v>84</v>
      </c>
      <c r="S236" s="346" t="s">
        <v>71</v>
      </c>
      <c r="T236" s="357"/>
      <c r="U236" s="2"/>
      <c r="V236" s="274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</row>
    <row r="237" spans="1:37" ht="18" customHeight="1" thickBot="1">
      <c r="A237" s="110"/>
      <c r="B237" s="548"/>
      <c r="C237" s="115" t="s">
        <v>120</v>
      </c>
      <c r="D237" s="112">
        <f t="shared" ref="D237:I237" si="13">SUM(D232:D236)</f>
        <v>0</v>
      </c>
      <c r="E237" s="235">
        <f t="shared" si="13"/>
        <v>0</v>
      </c>
      <c r="F237" s="235">
        <f t="shared" si="13"/>
        <v>0</v>
      </c>
      <c r="G237" s="235">
        <f t="shared" si="13"/>
        <v>0</v>
      </c>
      <c r="H237" s="235">
        <f t="shared" si="13"/>
        <v>0</v>
      </c>
      <c r="I237" s="112">
        <f t="shared" si="13"/>
        <v>0</v>
      </c>
      <c r="J237" s="542"/>
      <c r="K237" s="543"/>
      <c r="L237" s="544"/>
      <c r="M237" s="70"/>
      <c r="N237" s="70"/>
      <c r="O237" s="70"/>
      <c r="P237" s="70"/>
      <c r="Q237" s="14"/>
      <c r="R237" s="345"/>
      <c r="S237" s="346"/>
      <c r="T237" s="357"/>
      <c r="U237" s="2"/>
      <c r="V237" s="274"/>
      <c r="W237" s="274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</row>
    <row r="238" spans="1:37" ht="18" customHeight="1">
      <c r="A238" s="110"/>
      <c r="B238" s="546" t="s">
        <v>8</v>
      </c>
      <c r="C238" s="116" t="s">
        <v>103</v>
      </c>
      <c r="D238" s="128">
        <f>D30</f>
        <v>0</v>
      </c>
      <c r="E238" s="132">
        <f>J30</f>
        <v>0</v>
      </c>
      <c r="F238" s="132">
        <f>N30</f>
        <v>0</v>
      </c>
      <c r="G238" s="132">
        <f>I30</f>
        <v>0</v>
      </c>
      <c r="H238" s="132">
        <f>F238+G238</f>
        <v>0</v>
      </c>
      <c r="I238" s="132">
        <f>ROUNDDOWN(G222*E238,0)</f>
        <v>0</v>
      </c>
      <c r="J238" s="549"/>
      <c r="K238" s="550"/>
      <c r="L238" s="551"/>
      <c r="M238" s="39"/>
      <c r="N238" s="39"/>
      <c r="O238" s="39"/>
      <c r="P238" s="39"/>
      <c r="Q238" s="14"/>
      <c r="R238" s="345"/>
      <c r="S238" s="346"/>
      <c r="T238" s="357"/>
      <c r="U238" s="2"/>
      <c r="V238" s="2"/>
      <c r="W238" s="274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</row>
    <row r="239" spans="1:37" ht="18" customHeight="1">
      <c r="A239" s="110"/>
      <c r="B239" s="547"/>
      <c r="C239" s="117">
        <f t="shared" ref="C239:C241" si="14">C233</f>
        <v>0</v>
      </c>
      <c r="D239" s="129">
        <f>D77</f>
        <v>0</v>
      </c>
      <c r="E239" s="133">
        <f>J77</f>
        <v>0</v>
      </c>
      <c r="F239" s="133">
        <f>L77</f>
        <v>0</v>
      </c>
      <c r="G239" s="133">
        <f>I77</f>
        <v>0</v>
      </c>
      <c r="H239" s="133">
        <f>F239+G239</f>
        <v>0</v>
      </c>
      <c r="I239" s="133">
        <f>ROUNDDOWN(G223*E239,0)</f>
        <v>0</v>
      </c>
      <c r="J239" s="536"/>
      <c r="K239" s="537"/>
      <c r="L239" s="538"/>
      <c r="M239" s="70"/>
      <c r="N239" s="70"/>
      <c r="O239" s="70"/>
      <c r="P239" s="70"/>
      <c r="Q239" s="14"/>
      <c r="R239" s="345" t="s">
        <v>85</v>
      </c>
      <c r="S239" s="346" t="s">
        <v>72</v>
      </c>
      <c r="T239" s="357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</row>
    <row r="240" spans="1:37" ht="18" customHeight="1">
      <c r="A240" s="110"/>
      <c r="B240" s="547"/>
      <c r="C240" s="117">
        <f t="shared" si="14"/>
        <v>0</v>
      </c>
      <c r="D240" s="129">
        <f>D117</f>
        <v>0</v>
      </c>
      <c r="E240" s="133">
        <f>J117</f>
        <v>0</v>
      </c>
      <c r="F240" s="133">
        <f>L117</f>
        <v>0</v>
      </c>
      <c r="G240" s="133">
        <f>I117</f>
        <v>0</v>
      </c>
      <c r="H240" s="133">
        <f>IFERROR(F240+G240,"")</f>
        <v>0</v>
      </c>
      <c r="I240" s="133">
        <f>IFERROR(ROUNDDOWN(G224*E240,0),"")</f>
        <v>0</v>
      </c>
      <c r="J240" s="536"/>
      <c r="K240" s="537"/>
      <c r="L240" s="538"/>
      <c r="M240" s="70"/>
      <c r="N240" s="70"/>
      <c r="O240" s="70"/>
      <c r="P240" s="70"/>
      <c r="Q240" s="14"/>
      <c r="R240" s="345"/>
      <c r="S240" s="346"/>
      <c r="T240" s="357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</row>
    <row r="241" spans="1:41" ht="18" customHeight="1">
      <c r="A241" s="110"/>
      <c r="B241" s="547"/>
      <c r="C241" s="117">
        <f t="shared" si="14"/>
        <v>0</v>
      </c>
      <c r="D241" s="129">
        <f>D157</f>
        <v>0</v>
      </c>
      <c r="E241" s="133">
        <f>J157</f>
        <v>0</v>
      </c>
      <c r="F241" s="133">
        <f>L157</f>
        <v>0</v>
      </c>
      <c r="G241" s="133">
        <f>I157</f>
        <v>0</v>
      </c>
      <c r="H241" s="133">
        <f>IFERROR(F241+G241,"")</f>
        <v>0</v>
      </c>
      <c r="I241" s="133">
        <f>IFERROR(ROUNDDOWN(G225*E241,0),"")</f>
        <v>0</v>
      </c>
      <c r="J241" s="536"/>
      <c r="K241" s="537"/>
      <c r="L241" s="538"/>
      <c r="M241" s="70"/>
      <c r="N241" s="70"/>
      <c r="O241" s="70"/>
      <c r="P241" s="70"/>
      <c r="Q241" s="14"/>
      <c r="R241" s="345" t="s">
        <v>86</v>
      </c>
      <c r="S241" s="346" t="s">
        <v>73</v>
      </c>
      <c r="T241" s="357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</row>
    <row r="242" spans="1:41" ht="18" customHeight="1">
      <c r="A242" s="110"/>
      <c r="B242" s="547"/>
      <c r="C242" s="118" t="s">
        <v>98</v>
      </c>
      <c r="D242" s="134">
        <f>D204</f>
        <v>0</v>
      </c>
      <c r="E242" s="135">
        <f>L204</f>
        <v>0</v>
      </c>
      <c r="F242" s="135">
        <f>M204</f>
        <v>0</v>
      </c>
      <c r="G242" s="135">
        <f>I204</f>
        <v>0</v>
      </c>
      <c r="H242" s="135">
        <f>IFERROR(F242+G242,"")</f>
        <v>0</v>
      </c>
      <c r="I242" s="135">
        <f>IFERROR(ROUNDDOWN(G226*E242,0),"")</f>
        <v>0</v>
      </c>
      <c r="J242" s="539"/>
      <c r="K242" s="540"/>
      <c r="L242" s="541"/>
      <c r="M242" s="70"/>
      <c r="N242" s="70"/>
      <c r="O242" s="70"/>
      <c r="P242" s="70"/>
      <c r="Q242" s="14"/>
      <c r="R242" s="345"/>
      <c r="S242" s="346"/>
      <c r="T242" s="357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</row>
    <row r="243" spans="1:41" ht="18" customHeight="1" thickBot="1">
      <c r="A243" s="110"/>
      <c r="B243" s="548"/>
      <c r="C243" s="115" t="s">
        <v>120</v>
      </c>
      <c r="D243" s="112">
        <f t="shared" ref="D243:I243" si="15">SUM(D238:D242)</f>
        <v>0</v>
      </c>
      <c r="E243" s="112">
        <f t="shared" si="15"/>
        <v>0</v>
      </c>
      <c r="F243" s="235">
        <f t="shared" si="15"/>
        <v>0</v>
      </c>
      <c r="G243" s="112">
        <f t="shared" si="15"/>
        <v>0</v>
      </c>
      <c r="H243" s="235">
        <f t="shared" si="15"/>
        <v>0</v>
      </c>
      <c r="I243" s="112">
        <f t="shared" si="15"/>
        <v>0</v>
      </c>
      <c r="J243" s="561"/>
      <c r="K243" s="562"/>
      <c r="L243" s="563"/>
      <c r="M243" s="70"/>
      <c r="N243" s="70"/>
      <c r="O243" s="70"/>
      <c r="P243" s="70"/>
      <c r="Q243" s="14"/>
      <c r="R243" s="292"/>
      <c r="S243" s="293"/>
      <c r="T243" s="357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</row>
    <row r="244" spans="1:41" ht="18" customHeight="1">
      <c r="A244" s="110"/>
      <c r="B244" s="546" t="s">
        <v>50</v>
      </c>
      <c r="C244" s="116" t="s">
        <v>103</v>
      </c>
      <c r="D244" s="128">
        <f>D38</f>
        <v>0</v>
      </c>
      <c r="E244" s="132">
        <f>J38</f>
        <v>0</v>
      </c>
      <c r="F244" s="132">
        <f>N38</f>
        <v>0</v>
      </c>
      <c r="G244" s="132">
        <f>I38</f>
        <v>0</v>
      </c>
      <c r="H244" s="132">
        <f>F244+G244</f>
        <v>0</v>
      </c>
      <c r="I244" s="128">
        <f>ROUNDDOWN(G222*E244,0)</f>
        <v>0</v>
      </c>
      <c r="J244" s="549"/>
      <c r="K244" s="550"/>
      <c r="L244" s="551"/>
      <c r="M244" s="70"/>
      <c r="N244" s="70"/>
      <c r="O244" s="70"/>
      <c r="P244" s="70"/>
      <c r="Q244" s="14"/>
      <c r="R244" s="345" t="s">
        <v>87</v>
      </c>
      <c r="S244" s="346" t="s">
        <v>74</v>
      </c>
      <c r="T244" s="357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</row>
    <row r="245" spans="1:41" ht="18" customHeight="1">
      <c r="A245" s="110"/>
      <c r="B245" s="547"/>
      <c r="C245" s="117">
        <f t="shared" ref="C245:C247" si="16">C233</f>
        <v>0</v>
      </c>
      <c r="D245" s="129">
        <f>D85</f>
        <v>0</v>
      </c>
      <c r="E245" s="133">
        <f>J85</f>
        <v>0</v>
      </c>
      <c r="F245" s="133">
        <f>L85</f>
        <v>0</v>
      </c>
      <c r="G245" s="133">
        <f>I85</f>
        <v>0</v>
      </c>
      <c r="H245" s="133">
        <f>F245+G245</f>
        <v>0</v>
      </c>
      <c r="I245" s="129">
        <f>ROUNDDOWN(G223*E245,0)</f>
        <v>0</v>
      </c>
      <c r="J245" s="536"/>
      <c r="K245" s="537"/>
      <c r="L245" s="538"/>
      <c r="M245" s="70"/>
      <c r="N245" s="70"/>
      <c r="O245" s="70"/>
      <c r="P245" s="70"/>
      <c r="Q245" s="14"/>
      <c r="R245" s="345"/>
      <c r="S245" s="346"/>
      <c r="T245" s="357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</row>
    <row r="246" spans="1:41" ht="18" customHeight="1">
      <c r="A246" s="110"/>
      <c r="B246" s="547"/>
      <c r="C246" s="117">
        <f t="shared" si="16"/>
        <v>0</v>
      </c>
      <c r="D246" s="129">
        <f>D125</f>
        <v>0</v>
      </c>
      <c r="E246" s="133">
        <f>J125</f>
        <v>0</v>
      </c>
      <c r="F246" s="133">
        <f>L125</f>
        <v>0</v>
      </c>
      <c r="G246" s="133">
        <f>I125</f>
        <v>0</v>
      </c>
      <c r="H246" s="133">
        <f>IFERROR(F246+G246,"")</f>
        <v>0</v>
      </c>
      <c r="I246" s="129">
        <f>IFERROR(ROUNDDOWN(G224*E246,0),"")</f>
        <v>0</v>
      </c>
      <c r="J246" s="536"/>
      <c r="K246" s="537"/>
      <c r="L246" s="538"/>
      <c r="M246" s="70"/>
      <c r="N246" s="70"/>
      <c r="O246" s="70"/>
      <c r="P246" s="70"/>
      <c r="Q246" s="14"/>
      <c r="R246" s="345" t="s">
        <v>88</v>
      </c>
      <c r="S246" s="346" t="s">
        <v>75</v>
      </c>
      <c r="T246" s="357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</row>
    <row r="247" spans="1:41" ht="18" customHeight="1">
      <c r="A247" s="110"/>
      <c r="B247" s="547"/>
      <c r="C247" s="117">
        <f t="shared" si="16"/>
        <v>0</v>
      </c>
      <c r="D247" s="129">
        <f>D165</f>
        <v>0</v>
      </c>
      <c r="E247" s="133">
        <f>J165</f>
        <v>0</v>
      </c>
      <c r="F247" s="133">
        <f>L165</f>
        <v>0</v>
      </c>
      <c r="G247" s="133">
        <f>I165</f>
        <v>0</v>
      </c>
      <c r="H247" s="133">
        <f>IFERROR(F247+G247,"")</f>
        <v>0</v>
      </c>
      <c r="I247" s="129">
        <f>IFERROR(ROUNDDOWN(G225*E247,0),"")</f>
        <v>0</v>
      </c>
      <c r="J247" s="536"/>
      <c r="K247" s="537"/>
      <c r="L247" s="538"/>
      <c r="M247" s="70"/>
      <c r="N247" s="70"/>
      <c r="O247" s="70"/>
      <c r="P247" s="70"/>
      <c r="Q247" s="14"/>
      <c r="R247" s="345"/>
      <c r="S247" s="346"/>
      <c r="T247" s="357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</row>
    <row r="248" spans="1:41" ht="18" customHeight="1">
      <c r="A248" s="43"/>
      <c r="B248" s="547"/>
      <c r="C248" s="118" t="s">
        <v>98</v>
      </c>
      <c r="D248" s="134">
        <f>D212</f>
        <v>0</v>
      </c>
      <c r="E248" s="135">
        <f>L212</f>
        <v>0</v>
      </c>
      <c r="F248" s="135">
        <f>M212</f>
        <v>0</v>
      </c>
      <c r="G248" s="135">
        <f>I212</f>
        <v>0</v>
      </c>
      <c r="H248" s="135">
        <f>IFERROR(F248+G248,"")</f>
        <v>0</v>
      </c>
      <c r="I248" s="134">
        <f>IFERROR(ROUNDDOWN(G226*E248,0),"")</f>
        <v>0</v>
      </c>
      <c r="J248" s="539"/>
      <c r="K248" s="540"/>
      <c r="L248" s="541"/>
      <c r="M248" s="39"/>
      <c r="N248" s="39"/>
      <c r="O248" s="39"/>
      <c r="P248" s="39"/>
      <c r="Q248" s="14"/>
      <c r="R248" s="345" t="s">
        <v>89</v>
      </c>
      <c r="S248" s="346" t="s">
        <v>76</v>
      </c>
      <c r="T248" s="357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</row>
    <row r="249" spans="1:41" ht="18" customHeight="1" thickBot="1">
      <c r="A249" s="43"/>
      <c r="B249" s="547"/>
      <c r="C249" s="299" t="s">
        <v>120</v>
      </c>
      <c r="D249" s="119">
        <f t="shared" ref="D249:I249" si="17">SUM(D244:D248)</f>
        <v>0</v>
      </c>
      <c r="E249" s="119">
        <f t="shared" si="17"/>
        <v>0</v>
      </c>
      <c r="F249" s="300">
        <f t="shared" si="17"/>
        <v>0</v>
      </c>
      <c r="G249" s="119">
        <f t="shared" si="17"/>
        <v>0</v>
      </c>
      <c r="H249" s="300">
        <f t="shared" si="17"/>
        <v>0</v>
      </c>
      <c r="I249" s="300">
        <f t="shared" si="17"/>
        <v>0</v>
      </c>
      <c r="J249" s="542"/>
      <c r="K249" s="543"/>
      <c r="L249" s="544"/>
      <c r="M249" s="39"/>
      <c r="N249" s="39"/>
      <c r="O249" s="39"/>
      <c r="P249" s="39"/>
      <c r="Q249" s="14"/>
      <c r="R249" s="345"/>
      <c r="S249" s="346"/>
      <c r="T249" s="357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</row>
    <row r="250" spans="1:41" ht="18" customHeight="1" thickTop="1">
      <c r="A250" s="43"/>
      <c r="B250" s="509" t="s">
        <v>63</v>
      </c>
      <c r="C250" s="572"/>
      <c r="D250" s="131">
        <f t="shared" ref="D250:F250" si="18">SUM(D237,D243,D249)</f>
        <v>0</v>
      </c>
      <c r="E250" s="131">
        <f t="shared" si="18"/>
        <v>0</v>
      </c>
      <c r="F250" s="131">
        <f t="shared" si="18"/>
        <v>0</v>
      </c>
      <c r="G250" s="131">
        <f>SUM(I213,I166,I126,I86,I39)</f>
        <v>0</v>
      </c>
      <c r="H250" s="131">
        <f>SUM(F250:G250)</f>
        <v>0</v>
      </c>
      <c r="I250" s="131">
        <f>SUM(I237,I243,I249)</f>
        <v>0</v>
      </c>
      <c r="J250" s="573"/>
      <c r="K250" s="574"/>
      <c r="L250" s="575"/>
      <c r="M250" s="39"/>
      <c r="N250" s="39"/>
      <c r="O250" s="39"/>
      <c r="P250" s="39"/>
      <c r="Q250" s="14"/>
      <c r="R250" s="345"/>
      <c r="S250" s="346"/>
      <c r="T250" s="357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</row>
    <row r="251" spans="1:41" ht="18" customHeight="1">
      <c r="A251" s="43"/>
      <c r="B251" s="415" t="s">
        <v>211</v>
      </c>
      <c r="C251" s="564"/>
      <c r="D251" s="136">
        <f>SUM(D40,D87,D127,D167,D214)</f>
        <v>0</v>
      </c>
      <c r="E251" s="137"/>
      <c r="F251" s="137"/>
      <c r="G251" s="137"/>
      <c r="H251" s="137"/>
      <c r="I251" s="137"/>
      <c r="J251" s="565"/>
      <c r="K251" s="566"/>
      <c r="L251" s="567"/>
      <c r="M251" s="71"/>
      <c r="N251" s="71"/>
      <c r="O251" s="71"/>
      <c r="P251" s="71"/>
      <c r="Q251" s="14"/>
      <c r="R251" s="345" t="s">
        <v>90</v>
      </c>
      <c r="S251" s="346" t="s">
        <v>92</v>
      </c>
      <c r="T251" s="357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K251" s="2"/>
    </row>
    <row r="252" spans="1:41" ht="18" customHeight="1" thickBot="1">
      <c r="A252" s="43"/>
      <c r="B252" s="383" t="s">
        <v>64</v>
      </c>
      <c r="C252" s="568"/>
      <c r="D252" s="112">
        <f>SUM(D250:D251)</f>
        <v>0</v>
      </c>
      <c r="E252" s="235">
        <f>SUM(E250:E251)</f>
        <v>0</v>
      </c>
      <c r="F252" s="289">
        <f t="shared" ref="F252:I252" si="19">SUM(F250:F251)</f>
        <v>0</v>
      </c>
      <c r="G252" s="235">
        <f t="shared" si="19"/>
        <v>0</v>
      </c>
      <c r="H252" s="289">
        <f t="shared" si="19"/>
        <v>0</v>
      </c>
      <c r="I252" s="289">
        <f t="shared" si="19"/>
        <v>0</v>
      </c>
      <c r="J252" s="569"/>
      <c r="K252" s="570"/>
      <c r="L252" s="571"/>
      <c r="M252" s="39"/>
      <c r="N252" s="39"/>
      <c r="O252" s="39"/>
      <c r="P252" s="39"/>
      <c r="Q252" s="14"/>
      <c r="R252" s="391"/>
      <c r="S252" s="380"/>
      <c r="T252" s="358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N252" s="1"/>
      <c r="AO252" s="1"/>
    </row>
    <row r="253" spans="1:41" ht="9" customHeight="1" thickTop="1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43"/>
      <c r="L253" s="40"/>
      <c r="M253" s="15"/>
      <c r="N253" s="15"/>
      <c r="O253" s="40"/>
      <c r="P253" s="43"/>
      <c r="Q253" s="14"/>
      <c r="R253" s="298" t="s">
        <v>91</v>
      </c>
      <c r="S253" s="297" t="s">
        <v>77</v>
      </c>
      <c r="T253" s="296" t="s">
        <v>213</v>
      </c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L253" s="1"/>
      <c r="AN253" s="1"/>
      <c r="AO253" s="1"/>
    </row>
    <row r="254" spans="1:41" s="1" customFormat="1" ht="18" customHeight="1" thickBot="1">
      <c r="A254" s="15"/>
      <c r="B254" s="15"/>
      <c r="C254" s="15"/>
      <c r="D254" s="15"/>
      <c r="E254" s="15"/>
      <c r="F254" s="15"/>
      <c r="G254" s="15"/>
      <c r="H254" s="15"/>
      <c r="I254" s="15"/>
      <c r="J254" s="17"/>
      <c r="K254" s="40"/>
      <c r="L254" s="17"/>
      <c r="M254" s="120" t="s">
        <v>100</v>
      </c>
      <c r="N254" s="15"/>
      <c r="O254" s="15"/>
      <c r="P254" s="15"/>
      <c r="R254" s="2"/>
      <c r="S254" s="2"/>
      <c r="T254" s="2"/>
      <c r="U254" s="2"/>
      <c r="V254" s="2"/>
      <c r="W254" s="2"/>
      <c r="X254" s="2"/>
      <c r="Y254" s="2"/>
      <c r="Z254" s="2"/>
    </row>
    <row r="255" spans="1:41" s="1" customFormat="1" ht="48.75" customHeight="1" thickTop="1">
      <c r="A255" s="15"/>
      <c r="B255" s="75"/>
      <c r="C255" s="80" t="s">
        <v>101</v>
      </c>
      <c r="D255" s="81" t="s">
        <v>65</v>
      </c>
      <c r="E255" s="80" t="s">
        <v>108</v>
      </c>
      <c r="F255" s="80" t="e">
        <f>VLOOKUP(D172,U264:Z267,5,FALSE)</f>
        <v>#N/A</v>
      </c>
      <c r="G255" s="81" t="s">
        <v>109</v>
      </c>
      <c r="H255" s="81" t="s">
        <v>99</v>
      </c>
      <c r="I255" s="226" t="s">
        <v>202</v>
      </c>
      <c r="J255" s="80" t="s">
        <v>122</v>
      </c>
      <c r="K255" s="81" t="s">
        <v>114</v>
      </c>
      <c r="L255" s="576" t="e">
        <f>VLOOKUP(D172,U264:X267,4,FALSE)</f>
        <v>#N/A</v>
      </c>
      <c r="M255" s="577"/>
      <c r="N255" s="15"/>
      <c r="O255" s="15"/>
      <c r="P255" s="15"/>
      <c r="Q255" s="2"/>
      <c r="R255" s="2"/>
      <c r="S255" s="2"/>
      <c r="T255" s="2"/>
      <c r="U255" s="2"/>
      <c r="V255" s="2"/>
      <c r="W255" s="2"/>
      <c r="Z255" s="2"/>
    </row>
    <row r="256" spans="1:41" s="1" customFormat="1" ht="18" customHeight="1" thickBot="1">
      <c r="A256" s="15"/>
      <c r="B256" s="76"/>
      <c r="C256" s="82" t="s">
        <v>165</v>
      </c>
      <c r="D256" s="82" t="s">
        <v>121</v>
      </c>
      <c r="E256" s="82" t="s">
        <v>166</v>
      </c>
      <c r="F256" s="82" t="s">
        <v>133</v>
      </c>
      <c r="G256" s="82" t="s">
        <v>168</v>
      </c>
      <c r="H256" s="82" t="s">
        <v>169</v>
      </c>
      <c r="I256" s="83" t="s">
        <v>170</v>
      </c>
      <c r="J256" s="83" t="s">
        <v>171</v>
      </c>
      <c r="K256" s="82" t="s">
        <v>172</v>
      </c>
      <c r="L256" s="578" t="s">
        <v>173</v>
      </c>
      <c r="M256" s="579"/>
      <c r="N256" s="15"/>
      <c r="O256" s="15"/>
      <c r="P256" s="15"/>
      <c r="Q256" s="2"/>
      <c r="R256" s="49"/>
      <c r="S256" s="2"/>
      <c r="T256" s="2"/>
      <c r="U256" s="2"/>
      <c r="V256" s="2"/>
    </row>
    <row r="257" spans="1:41" s="1" customFormat="1" ht="33.75" customHeight="1" thickTop="1" thickBot="1">
      <c r="A257" s="15"/>
      <c r="B257" s="77"/>
      <c r="C257" s="72">
        <f>D250</f>
        <v>0</v>
      </c>
      <c r="D257" s="72">
        <f>E252</f>
        <v>0</v>
      </c>
      <c r="E257" s="73">
        <f>F252</f>
        <v>0</v>
      </c>
      <c r="F257" s="73">
        <f>G252</f>
        <v>0</v>
      </c>
      <c r="G257" s="74">
        <f>H252</f>
        <v>0</v>
      </c>
      <c r="H257" s="72">
        <f>I252</f>
        <v>0</v>
      </c>
      <c r="I257" s="72">
        <f>MIN(G257:H257)</f>
        <v>0</v>
      </c>
      <c r="J257" s="72">
        <f>I257-F257</f>
        <v>0</v>
      </c>
      <c r="K257" s="72" t="str">
        <f>$I$222</f>
        <v/>
      </c>
      <c r="L257" s="580">
        <f>ROUNDDOWN(MIN(J257:K257),-3)</f>
        <v>0</v>
      </c>
      <c r="M257" s="581"/>
      <c r="N257" s="15"/>
      <c r="O257" s="15"/>
      <c r="P257" s="15"/>
      <c r="R257" s="2"/>
      <c r="AG257" s="2"/>
      <c r="AK257" s="2"/>
      <c r="AL257" s="2"/>
    </row>
    <row r="258" spans="1:41" s="1" customFormat="1" ht="17.25" customHeight="1">
      <c r="A258" s="43"/>
      <c r="B258" s="43"/>
      <c r="C258" s="43"/>
      <c r="D258" s="43"/>
      <c r="E258" s="43"/>
      <c r="F258" s="43"/>
      <c r="G258" s="43"/>
      <c r="H258" s="43"/>
      <c r="I258" s="43"/>
      <c r="J258" s="43"/>
      <c r="K258" s="43"/>
      <c r="L258" s="43"/>
      <c r="M258" s="43"/>
      <c r="N258" s="301"/>
      <c r="O258" s="301"/>
      <c r="P258" s="301"/>
      <c r="S258" s="5"/>
      <c r="AI258" s="2"/>
      <c r="AJ258" s="2"/>
      <c r="AL258" s="2"/>
      <c r="AN258" s="2"/>
      <c r="AO258" s="2"/>
    </row>
    <row r="259" spans="1:41" ht="18" customHeight="1">
      <c r="A259" s="43"/>
      <c r="B259" s="43"/>
      <c r="C259" s="43"/>
      <c r="D259" s="43"/>
      <c r="E259" s="43"/>
      <c r="F259" s="43"/>
      <c r="G259" s="43"/>
      <c r="H259" s="43"/>
      <c r="I259" s="43"/>
      <c r="J259" s="43"/>
      <c r="K259" s="43"/>
      <c r="L259" s="43"/>
      <c r="M259" s="43"/>
      <c r="N259" s="111"/>
      <c r="O259" s="111"/>
      <c r="P259" s="111"/>
      <c r="T259" s="2"/>
    </row>
    <row r="260" spans="1:41" ht="13.8" thickBot="1">
      <c r="A260" s="43"/>
      <c r="B260" s="43"/>
      <c r="C260" s="43"/>
      <c r="D260" s="43"/>
      <c r="E260" s="43"/>
      <c r="F260" s="43"/>
      <c r="G260" s="43"/>
      <c r="H260" s="43"/>
      <c r="I260" s="43"/>
      <c r="J260" s="43"/>
      <c r="K260" s="43"/>
      <c r="L260" s="43"/>
      <c r="M260" s="43"/>
      <c r="N260" s="43"/>
      <c r="P260" s="43"/>
      <c r="U260" s="2"/>
    </row>
    <row r="261" spans="1:41" ht="21" customHeight="1">
      <c r="A261" s="43"/>
      <c r="B261" s="555" t="s">
        <v>3</v>
      </c>
      <c r="C261" s="558" t="s">
        <v>106</v>
      </c>
      <c r="D261" s="527" t="s">
        <v>115</v>
      </c>
      <c r="E261" s="527" t="s">
        <v>107</v>
      </c>
      <c r="F261" s="582" t="e">
        <f>VLOOKUP(D172,U264:X267,2,FALSE)</f>
        <v>#N/A</v>
      </c>
      <c r="G261" s="582" t="e">
        <f>VLOOKUP(D172,U264:X267,3,FALSE)</f>
        <v>#N/A</v>
      </c>
      <c r="H261" s="43"/>
      <c r="I261" s="43"/>
      <c r="J261" s="43"/>
      <c r="K261" s="43"/>
      <c r="L261" s="43"/>
      <c r="M261" s="43"/>
      <c r="N261" s="43"/>
      <c r="O261" s="104"/>
      <c r="P261" s="15"/>
      <c r="Q261" s="1"/>
      <c r="R261" s="8"/>
      <c r="U261" s="8"/>
      <c r="AH261" s="2"/>
      <c r="AI261" s="2"/>
      <c r="AJ261" s="2"/>
      <c r="AK261" s="2"/>
    </row>
    <row r="262" spans="1:41" ht="21" customHeight="1">
      <c r="A262" s="43"/>
      <c r="B262" s="556"/>
      <c r="C262" s="559"/>
      <c r="D262" s="425"/>
      <c r="E262" s="425"/>
      <c r="F262" s="583"/>
      <c r="G262" s="583"/>
      <c r="H262" s="43"/>
      <c r="I262" s="43"/>
      <c r="J262" s="43"/>
      <c r="K262" s="43"/>
      <c r="L262" s="43"/>
      <c r="M262" s="43"/>
      <c r="N262" s="43"/>
      <c r="O262" s="15"/>
      <c r="P262" s="15"/>
      <c r="Q262" s="1"/>
      <c r="R262" s="2"/>
      <c r="U262" s="8"/>
      <c r="AH262" s="2"/>
      <c r="AI262" s="2"/>
      <c r="AJ262" s="2"/>
      <c r="AK262" s="2"/>
    </row>
    <row r="263" spans="1:41" ht="21" customHeight="1" thickBot="1">
      <c r="A263" s="43"/>
      <c r="B263" s="557"/>
      <c r="C263" s="560"/>
      <c r="D263" s="82" t="s">
        <v>165</v>
      </c>
      <c r="E263" s="82" t="s">
        <v>121</v>
      </c>
      <c r="F263" s="79" t="s">
        <v>173</v>
      </c>
      <c r="G263" s="41" t="s">
        <v>205</v>
      </c>
      <c r="H263" s="43"/>
      <c r="I263" s="43"/>
      <c r="J263" s="43"/>
      <c r="K263" s="43"/>
      <c r="L263" s="43"/>
      <c r="M263" s="43"/>
      <c r="N263" s="43"/>
      <c r="O263" s="15"/>
      <c r="P263" s="15"/>
      <c r="Q263" s="1"/>
      <c r="AH263" s="2"/>
      <c r="AI263" s="2"/>
      <c r="AJ263" s="2"/>
      <c r="AK263" s="2" t="s">
        <v>222</v>
      </c>
    </row>
    <row r="264" spans="1:41" ht="30" customHeight="1" thickTop="1" thickBot="1">
      <c r="A264" s="43"/>
      <c r="B264" s="584" t="s">
        <v>6</v>
      </c>
      <c r="C264" s="121" t="s">
        <v>103</v>
      </c>
      <c r="D264" s="132">
        <f t="shared" ref="D264:E268" si="20">D232</f>
        <v>0</v>
      </c>
      <c r="E264" s="132">
        <f t="shared" si="20"/>
        <v>0</v>
      </c>
      <c r="F264" s="128">
        <f>AN264</f>
        <v>0</v>
      </c>
      <c r="G264" s="587"/>
      <c r="H264" s="43"/>
      <c r="I264" s="43"/>
      <c r="J264" s="43"/>
      <c r="K264" s="43"/>
      <c r="L264" s="43"/>
      <c r="M264" s="43"/>
      <c r="N264" s="43"/>
      <c r="O264" s="15"/>
      <c r="P264" s="15"/>
      <c r="Q264" s="1"/>
      <c r="U264" s="227" t="s">
        <v>181</v>
      </c>
      <c r="V264" s="230" t="s">
        <v>197</v>
      </c>
      <c r="W264" s="228" t="s">
        <v>191</v>
      </c>
      <c r="X264" s="231" t="s">
        <v>198</v>
      </c>
      <c r="Y264" s="232" t="s">
        <v>116</v>
      </c>
      <c r="Z264" s="229" t="s">
        <v>80</v>
      </c>
      <c r="AI264" s="2"/>
      <c r="AJ264" s="2"/>
      <c r="AK264" s="282">
        <f>IF(D264=0,0,$F$275*E264/$E$275)</f>
        <v>0</v>
      </c>
      <c r="AL264" s="283">
        <f>ROUND(AK264,0)</f>
        <v>0</v>
      </c>
      <c r="AM264" s="305"/>
      <c r="AN264" s="307">
        <f>IF(AK269=AL269,AL264,(AL264-(AL269-AK269)))</f>
        <v>0</v>
      </c>
    </row>
    <row r="265" spans="1:41" ht="30" customHeight="1" thickTop="1" thickBot="1">
      <c r="A265" s="43"/>
      <c r="B265" s="585"/>
      <c r="C265" s="122">
        <f>C233</f>
        <v>0</v>
      </c>
      <c r="D265" s="133">
        <f t="shared" si="20"/>
        <v>0</v>
      </c>
      <c r="E265" s="133">
        <f t="shared" si="20"/>
        <v>0</v>
      </c>
      <c r="F265" s="129">
        <f>AN265</f>
        <v>0</v>
      </c>
      <c r="G265" s="588"/>
      <c r="H265" s="43"/>
      <c r="I265" s="43"/>
      <c r="J265" s="43"/>
      <c r="K265" s="43"/>
      <c r="L265" s="43"/>
      <c r="M265" s="43"/>
      <c r="N265" s="43"/>
      <c r="O265" s="15"/>
      <c r="P265" s="15"/>
      <c r="Q265" s="1"/>
      <c r="U265" s="227" t="s">
        <v>182</v>
      </c>
      <c r="V265" s="230" t="s">
        <v>197</v>
      </c>
      <c r="W265" s="229" t="s">
        <v>191</v>
      </c>
      <c r="X265" s="231" t="s">
        <v>200</v>
      </c>
      <c r="Y265" s="232" t="s">
        <v>116</v>
      </c>
      <c r="Z265" s="229" t="s">
        <v>80</v>
      </c>
      <c r="AI265" s="2"/>
      <c r="AJ265" s="2"/>
      <c r="AK265" s="280">
        <f t="shared" ref="AK265:AK268" si="21">IF(D265=0,0,$F$275*E265/$E$275)</f>
        <v>0</v>
      </c>
      <c r="AL265" s="281">
        <f t="shared" ref="AL265:AL280" si="22">ROUND(AK265,0)</f>
        <v>0</v>
      </c>
      <c r="AM265" s="306"/>
      <c r="AN265" s="308">
        <f>AL265</f>
        <v>0</v>
      </c>
    </row>
    <row r="266" spans="1:41" ht="30" customHeight="1" thickTop="1" thickBot="1">
      <c r="A266" s="43"/>
      <c r="B266" s="585"/>
      <c r="C266" s="122">
        <f>C234</f>
        <v>0</v>
      </c>
      <c r="D266" s="133">
        <f t="shared" si="20"/>
        <v>0</v>
      </c>
      <c r="E266" s="133">
        <f t="shared" si="20"/>
        <v>0</v>
      </c>
      <c r="F266" s="129">
        <f>AN266</f>
        <v>0</v>
      </c>
      <c r="G266" s="588"/>
      <c r="H266" s="43"/>
      <c r="I266" s="43"/>
      <c r="J266" s="43"/>
      <c r="K266" s="43"/>
      <c r="L266" s="43"/>
      <c r="M266" s="43"/>
      <c r="N266" s="43"/>
      <c r="O266" s="15"/>
      <c r="P266" s="15"/>
      <c r="Q266" s="1"/>
      <c r="U266" s="227" t="s">
        <v>183</v>
      </c>
      <c r="V266" s="230" t="s">
        <v>199</v>
      </c>
      <c r="W266" s="229" t="s">
        <v>199</v>
      </c>
      <c r="X266" s="231" t="s">
        <v>201</v>
      </c>
      <c r="Y266" s="232" t="s">
        <v>206</v>
      </c>
      <c r="Z266" s="229" t="s">
        <v>207</v>
      </c>
      <c r="AI266" s="2"/>
      <c r="AJ266" s="2"/>
      <c r="AK266" s="280">
        <f t="shared" si="21"/>
        <v>0</v>
      </c>
      <c r="AL266" s="281">
        <f t="shared" si="22"/>
        <v>0</v>
      </c>
      <c r="AM266" s="306"/>
      <c r="AN266" s="308">
        <f>AL266</f>
        <v>0</v>
      </c>
    </row>
    <row r="267" spans="1:41" ht="30" customHeight="1" thickTop="1" thickBot="1">
      <c r="A267" s="43"/>
      <c r="B267" s="585"/>
      <c r="C267" s="122">
        <f>C235</f>
        <v>0</v>
      </c>
      <c r="D267" s="133">
        <f t="shared" si="20"/>
        <v>0</v>
      </c>
      <c r="E267" s="133">
        <f t="shared" si="20"/>
        <v>0</v>
      </c>
      <c r="F267" s="129">
        <f>AN267</f>
        <v>0</v>
      </c>
      <c r="G267" s="588"/>
      <c r="H267" s="43"/>
      <c r="I267" s="43"/>
      <c r="J267" s="43"/>
      <c r="K267" s="43"/>
      <c r="L267" s="43"/>
      <c r="M267" s="43"/>
      <c r="N267" s="43"/>
      <c r="O267" s="15"/>
      <c r="P267" s="15"/>
      <c r="Q267" s="1"/>
      <c r="U267" s="227" t="s">
        <v>184</v>
      </c>
      <c r="V267" s="230" t="s">
        <v>197</v>
      </c>
      <c r="W267" s="228" t="s">
        <v>191</v>
      </c>
      <c r="X267" s="231" t="s">
        <v>200</v>
      </c>
      <c r="Y267" s="232" t="s">
        <v>116</v>
      </c>
      <c r="Z267" s="229" t="s">
        <v>80</v>
      </c>
      <c r="AI267" s="2"/>
      <c r="AJ267" s="2"/>
      <c r="AK267" s="280">
        <f t="shared" si="21"/>
        <v>0</v>
      </c>
      <c r="AL267" s="281">
        <f t="shared" si="22"/>
        <v>0</v>
      </c>
      <c r="AM267" s="306"/>
      <c r="AN267" s="308">
        <f>AL267</f>
        <v>0</v>
      </c>
    </row>
    <row r="268" spans="1:41" ht="30" customHeight="1" thickTop="1" thickBot="1">
      <c r="A268" s="43"/>
      <c r="B268" s="585"/>
      <c r="C268" s="123" t="s">
        <v>98</v>
      </c>
      <c r="D268" s="135">
        <f t="shared" si="20"/>
        <v>0</v>
      </c>
      <c r="E268" s="135">
        <f t="shared" si="20"/>
        <v>0</v>
      </c>
      <c r="F268" s="134">
        <f>AN268</f>
        <v>0</v>
      </c>
      <c r="G268" s="589"/>
      <c r="H268" s="43"/>
      <c r="I268" s="43"/>
      <c r="J268" s="43"/>
      <c r="K268" s="43"/>
      <c r="L268" s="43"/>
      <c r="M268" s="43"/>
      <c r="N268" s="43"/>
      <c r="O268" s="15"/>
      <c r="P268" s="15"/>
      <c r="Q268" s="1"/>
      <c r="AH268" s="2"/>
      <c r="AI268" s="2"/>
      <c r="AJ268" s="2"/>
      <c r="AK268" s="280">
        <f t="shared" si="21"/>
        <v>0</v>
      </c>
      <c r="AL268" s="281">
        <f t="shared" si="22"/>
        <v>0</v>
      </c>
      <c r="AM268" s="306"/>
      <c r="AN268" s="308">
        <f>AL268</f>
        <v>0</v>
      </c>
    </row>
    <row r="269" spans="1:41" ht="30" customHeight="1" thickTop="1" thickBot="1">
      <c r="A269" s="43"/>
      <c r="B269" s="586"/>
      <c r="C269" s="124" t="s">
        <v>120</v>
      </c>
      <c r="D269" s="289">
        <f>SUM(D264:D268)</f>
        <v>0</v>
      </c>
      <c r="E269" s="289">
        <f>SUM(E264:E268)</f>
        <v>0</v>
      </c>
      <c r="F269" s="289" t="e">
        <f>F282-F281-F275</f>
        <v>#DIV/0!</v>
      </c>
      <c r="G269" s="130" t="e">
        <f>F269</f>
        <v>#DIV/0!</v>
      </c>
      <c r="H269" s="43"/>
      <c r="I269" s="43"/>
      <c r="J269" s="43"/>
      <c r="K269" s="43"/>
      <c r="L269" s="43"/>
      <c r="M269" s="43"/>
      <c r="N269" s="43"/>
      <c r="O269" s="15"/>
      <c r="P269" s="15"/>
      <c r="Q269" s="1"/>
      <c r="AH269" s="2"/>
      <c r="AI269" s="2"/>
      <c r="AJ269" s="2"/>
      <c r="AK269" s="284">
        <f>ROUND(SUM(AK264:AK268),0)</f>
        <v>0</v>
      </c>
      <c r="AL269" s="285">
        <f>SUM(AL264:AL268)</f>
        <v>0</v>
      </c>
      <c r="AM269" s="286" t="str">
        <f>IF(AL269=AK269,"〇","×")</f>
        <v>〇</v>
      </c>
      <c r="AN269" s="287">
        <f>SUM(AN264:AN268)</f>
        <v>0</v>
      </c>
      <c r="AO269" s="2" t="str">
        <f>IF(AN269=AK269,"〇","×")</f>
        <v>〇</v>
      </c>
    </row>
    <row r="270" spans="1:41" ht="30" customHeight="1" thickTop="1" thickBot="1">
      <c r="A270" s="43"/>
      <c r="B270" s="584" t="s">
        <v>8</v>
      </c>
      <c r="C270" s="121" t="s">
        <v>103</v>
      </c>
      <c r="D270" s="132">
        <f t="shared" ref="D270:E274" si="23">D238</f>
        <v>0</v>
      </c>
      <c r="E270" s="132">
        <f t="shared" si="23"/>
        <v>0</v>
      </c>
      <c r="F270" s="128">
        <f>AN270</f>
        <v>0</v>
      </c>
      <c r="G270" s="587"/>
      <c r="H270" s="43"/>
      <c r="I270" s="43"/>
      <c r="J270" s="43"/>
      <c r="K270" s="43"/>
      <c r="L270" s="43"/>
      <c r="M270" s="43"/>
      <c r="N270" s="43"/>
      <c r="O270" s="15"/>
      <c r="P270" s="15"/>
      <c r="Q270" s="1"/>
      <c r="AH270" s="2"/>
      <c r="AI270" s="2"/>
      <c r="AJ270" s="2"/>
      <c r="AK270" s="282">
        <f>IF(D270=0,0,$F$275*E270/$E$275)</f>
        <v>0</v>
      </c>
      <c r="AL270" s="283">
        <f t="shared" si="22"/>
        <v>0</v>
      </c>
      <c r="AM270" s="305"/>
      <c r="AN270" s="307">
        <f>IF(AK275=AL275,AL270,(AL270-(AL275-AK275)))</f>
        <v>0</v>
      </c>
    </row>
    <row r="271" spans="1:41" ht="30" customHeight="1" thickTop="1" thickBot="1">
      <c r="A271" s="43"/>
      <c r="B271" s="585"/>
      <c r="C271" s="122">
        <f>C239</f>
        <v>0</v>
      </c>
      <c r="D271" s="133">
        <f t="shared" si="23"/>
        <v>0</v>
      </c>
      <c r="E271" s="133">
        <f t="shared" si="23"/>
        <v>0</v>
      </c>
      <c r="F271" s="129">
        <f>AN271</f>
        <v>0</v>
      </c>
      <c r="G271" s="588"/>
      <c r="H271" s="43"/>
      <c r="I271" s="43"/>
      <c r="J271" s="43"/>
      <c r="K271" s="43"/>
      <c r="L271" s="43"/>
      <c r="M271" s="43"/>
      <c r="N271" s="43"/>
      <c r="O271" s="15"/>
      <c r="P271" s="15"/>
      <c r="Q271" s="1"/>
      <c r="AH271" s="2"/>
      <c r="AI271" s="2"/>
      <c r="AJ271" s="2"/>
      <c r="AK271" s="280">
        <f t="shared" ref="AK271:AK274" si="24">IF(D271=0,0,$F$275*E271/$E$275)</f>
        <v>0</v>
      </c>
      <c r="AL271" s="281">
        <f t="shared" si="22"/>
        <v>0</v>
      </c>
      <c r="AM271" s="306"/>
      <c r="AN271" s="308">
        <f>AL271</f>
        <v>0</v>
      </c>
    </row>
    <row r="272" spans="1:41" ht="30" customHeight="1" thickTop="1" thickBot="1">
      <c r="A272" s="43"/>
      <c r="B272" s="585"/>
      <c r="C272" s="122">
        <f>C240</f>
        <v>0</v>
      </c>
      <c r="D272" s="133">
        <f t="shared" si="23"/>
        <v>0</v>
      </c>
      <c r="E272" s="133">
        <f t="shared" si="23"/>
        <v>0</v>
      </c>
      <c r="F272" s="129">
        <f>AN272</f>
        <v>0</v>
      </c>
      <c r="G272" s="588"/>
      <c r="H272" s="43"/>
      <c r="I272" s="43"/>
      <c r="J272" s="43"/>
      <c r="K272" s="43"/>
      <c r="L272" s="43"/>
      <c r="M272" s="43"/>
      <c r="N272" s="43"/>
      <c r="O272" s="15"/>
      <c r="P272" s="15"/>
      <c r="Q272" s="1"/>
      <c r="AH272" s="2"/>
      <c r="AI272" s="2"/>
      <c r="AJ272" s="2"/>
      <c r="AK272" s="280">
        <f t="shared" si="24"/>
        <v>0</v>
      </c>
      <c r="AL272" s="281">
        <f t="shared" si="22"/>
        <v>0</v>
      </c>
      <c r="AM272" s="306"/>
      <c r="AN272" s="308">
        <f>AL272</f>
        <v>0</v>
      </c>
    </row>
    <row r="273" spans="1:41" ht="30" customHeight="1" thickTop="1" thickBot="1">
      <c r="A273" s="43"/>
      <c r="B273" s="585"/>
      <c r="C273" s="122">
        <f>C241</f>
        <v>0</v>
      </c>
      <c r="D273" s="133">
        <f t="shared" si="23"/>
        <v>0</v>
      </c>
      <c r="E273" s="133">
        <f t="shared" si="23"/>
        <v>0</v>
      </c>
      <c r="F273" s="129">
        <f>AN273</f>
        <v>0</v>
      </c>
      <c r="G273" s="588"/>
      <c r="H273" s="43"/>
      <c r="I273" s="43"/>
      <c r="J273" s="43"/>
      <c r="K273" s="43"/>
      <c r="L273" s="43"/>
      <c r="M273" s="43"/>
      <c r="N273" s="43"/>
      <c r="O273" s="15"/>
      <c r="P273" s="15"/>
      <c r="Q273" s="1"/>
      <c r="AH273" s="2"/>
      <c r="AI273" s="2"/>
      <c r="AJ273" s="2"/>
      <c r="AK273" s="280">
        <f t="shared" si="24"/>
        <v>0</v>
      </c>
      <c r="AL273" s="281">
        <f t="shared" si="22"/>
        <v>0</v>
      </c>
      <c r="AM273" s="306"/>
      <c r="AN273" s="308">
        <f>AL273</f>
        <v>0</v>
      </c>
    </row>
    <row r="274" spans="1:41" ht="30" customHeight="1" thickTop="1" thickBot="1">
      <c r="A274" s="43"/>
      <c r="B274" s="585"/>
      <c r="C274" s="123" t="s">
        <v>98</v>
      </c>
      <c r="D274" s="135">
        <f t="shared" si="23"/>
        <v>0</v>
      </c>
      <c r="E274" s="135">
        <f t="shared" si="23"/>
        <v>0</v>
      </c>
      <c r="F274" s="134">
        <f>AN274</f>
        <v>0</v>
      </c>
      <c r="G274" s="589"/>
      <c r="H274" s="43"/>
      <c r="I274" s="43"/>
      <c r="J274" s="43"/>
      <c r="K274" s="43"/>
      <c r="L274" s="43"/>
      <c r="M274" s="43"/>
      <c r="N274" s="43"/>
      <c r="O274" s="15"/>
      <c r="P274" s="15"/>
      <c r="Q274" s="1"/>
      <c r="AH274" s="2"/>
      <c r="AI274" s="2"/>
      <c r="AJ274" s="2"/>
      <c r="AK274" s="280">
        <f t="shared" si="24"/>
        <v>0</v>
      </c>
      <c r="AL274" s="281">
        <f t="shared" si="22"/>
        <v>0</v>
      </c>
      <c r="AM274" s="306"/>
      <c r="AN274" s="308">
        <f>AL274</f>
        <v>0</v>
      </c>
    </row>
    <row r="275" spans="1:41" ht="30" customHeight="1" thickTop="1" thickBot="1">
      <c r="A275" s="43"/>
      <c r="B275" s="586"/>
      <c r="C275" s="125" t="s">
        <v>120</v>
      </c>
      <c r="D275" s="235">
        <f>SUM(D270:D274)</f>
        <v>0</v>
      </c>
      <c r="E275" s="235">
        <f>SUM(E270:E274)</f>
        <v>0</v>
      </c>
      <c r="F275" s="130" t="e">
        <f>F282*E275/E282</f>
        <v>#DIV/0!</v>
      </c>
      <c r="G275" s="112" t="e">
        <f>F275</f>
        <v>#DIV/0!</v>
      </c>
      <c r="H275" s="43"/>
      <c r="I275" s="43"/>
      <c r="J275" s="43"/>
      <c r="K275" s="43"/>
      <c r="L275" s="43"/>
      <c r="M275" s="43"/>
      <c r="N275" s="43"/>
      <c r="O275" s="15"/>
      <c r="P275" s="15"/>
      <c r="Q275" s="1"/>
      <c r="AH275" s="2"/>
      <c r="AI275" s="2"/>
      <c r="AJ275" s="2"/>
      <c r="AK275" s="284">
        <f>ROUND(SUM(AK270:AK274),0)</f>
        <v>0</v>
      </c>
      <c r="AL275" s="285">
        <f>SUM(AL270:AL274)</f>
        <v>0</v>
      </c>
      <c r="AM275" s="286" t="e">
        <f>IF(AL275=F275,"〇","×")</f>
        <v>#DIV/0!</v>
      </c>
      <c r="AN275" s="309">
        <f>SUM(AN270:AN274)</f>
        <v>0</v>
      </c>
      <c r="AO275" s="2" t="str">
        <f>IF(AN275=AK275,"〇","×")</f>
        <v>〇</v>
      </c>
    </row>
    <row r="276" spans="1:41" ht="30" customHeight="1" thickTop="1" thickBot="1">
      <c r="A276" s="43"/>
      <c r="B276" s="584" t="s">
        <v>50</v>
      </c>
      <c r="C276" s="121" t="s">
        <v>103</v>
      </c>
      <c r="D276" s="132">
        <f t="shared" ref="D276:E280" si="25">D244</f>
        <v>0</v>
      </c>
      <c r="E276" s="132">
        <f t="shared" si="25"/>
        <v>0</v>
      </c>
      <c r="F276" s="128">
        <f>AN276</f>
        <v>0</v>
      </c>
      <c r="G276" s="587"/>
      <c r="H276" s="43"/>
      <c r="I276" s="43"/>
      <c r="J276" s="43"/>
      <c r="K276" s="43"/>
      <c r="L276" s="43"/>
      <c r="M276" s="43"/>
      <c r="N276" s="43"/>
      <c r="O276" s="15"/>
      <c r="P276" s="15"/>
      <c r="Q276" s="1"/>
      <c r="S276" s="1" t="str">
        <f>C276</f>
        <v>太陽光発電</v>
      </c>
      <c r="T276" s="1" t="e">
        <f>$F$284*(E264+E270+E276)/$E$284</f>
        <v>#DIV/0!</v>
      </c>
      <c r="AH276" s="2"/>
      <c r="AI276" s="2"/>
      <c r="AJ276" s="2"/>
      <c r="AK276" s="282">
        <f>IF(D276=0,0,$F$275*E276/$E$275)</f>
        <v>0</v>
      </c>
      <c r="AL276" s="283">
        <f t="shared" si="22"/>
        <v>0</v>
      </c>
      <c r="AM276" s="305"/>
      <c r="AN276" s="307">
        <f>IF(AK281=AL281,AL276,(AL276-(AL281-AK281)))</f>
        <v>0</v>
      </c>
    </row>
    <row r="277" spans="1:41" ht="30" customHeight="1" thickTop="1" thickBot="1">
      <c r="A277" s="43"/>
      <c r="B277" s="585"/>
      <c r="C277" s="122">
        <f>C245</f>
        <v>0</v>
      </c>
      <c r="D277" s="133">
        <f t="shared" si="25"/>
        <v>0</v>
      </c>
      <c r="E277" s="133">
        <f t="shared" si="25"/>
        <v>0</v>
      </c>
      <c r="F277" s="129">
        <f>AN277</f>
        <v>0</v>
      </c>
      <c r="G277" s="588"/>
      <c r="H277" s="43"/>
      <c r="I277" s="43"/>
      <c r="J277" s="43"/>
      <c r="K277" s="43"/>
      <c r="L277" s="43"/>
      <c r="M277" s="43"/>
      <c r="N277" s="43"/>
      <c r="O277" s="15"/>
      <c r="P277" s="15"/>
      <c r="Q277" s="1"/>
      <c r="S277" s="1">
        <f t="shared" ref="S277:S280" si="26">C277</f>
        <v>0</v>
      </c>
      <c r="T277" s="1" t="e">
        <f t="shared" ref="T277:T280" si="27">$F$284*(E265+E271+E277)/$E$284</f>
        <v>#DIV/0!</v>
      </c>
      <c r="AH277" s="2"/>
      <c r="AI277" s="2"/>
      <c r="AJ277" s="2"/>
      <c r="AK277" s="280">
        <f t="shared" ref="AK277:AK280" si="28">IF(D277=0,0,$F$275*E277/$E$275)</f>
        <v>0</v>
      </c>
      <c r="AL277" s="281">
        <f t="shared" si="22"/>
        <v>0</v>
      </c>
      <c r="AM277" s="306"/>
      <c r="AN277" s="308">
        <f>AL277</f>
        <v>0</v>
      </c>
    </row>
    <row r="278" spans="1:41" ht="30" customHeight="1" thickTop="1" thickBot="1">
      <c r="A278" s="43"/>
      <c r="B278" s="585"/>
      <c r="C278" s="122">
        <f>C246</f>
        <v>0</v>
      </c>
      <c r="D278" s="133">
        <f t="shared" si="25"/>
        <v>0</v>
      </c>
      <c r="E278" s="133">
        <f t="shared" si="25"/>
        <v>0</v>
      </c>
      <c r="F278" s="129">
        <f>AN278</f>
        <v>0</v>
      </c>
      <c r="G278" s="588"/>
      <c r="H278" s="43"/>
      <c r="I278" s="43"/>
      <c r="J278" s="43"/>
      <c r="K278" s="43"/>
      <c r="L278" s="43"/>
      <c r="M278" s="43"/>
      <c r="N278" s="43"/>
      <c r="O278" s="15"/>
      <c r="P278" s="15"/>
      <c r="Q278" s="1"/>
      <c r="S278" s="1">
        <f t="shared" si="26"/>
        <v>0</v>
      </c>
      <c r="T278" s="1" t="e">
        <f t="shared" si="27"/>
        <v>#DIV/0!</v>
      </c>
      <c r="AH278" s="2"/>
      <c r="AI278" s="2"/>
      <c r="AJ278" s="2"/>
      <c r="AK278" s="280">
        <f t="shared" si="28"/>
        <v>0</v>
      </c>
      <c r="AL278" s="281">
        <f t="shared" si="22"/>
        <v>0</v>
      </c>
      <c r="AM278" s="306"/>
      <c r="AN278" s="308">
        <f>AL278</f>
        <v>0</v>
      </c>
    </row>
    <row r="279" spans="1:41" ht="30" customHeight="1" thickTop="1" thickBot="1">
      <c r="A279" s="43"/>
      <c r="B279" s="585"/>
      <c r="C279" s="122">
        <f>C247</f>
        <v>0</v>
      </c>
      <c r="D279" s="133">
        <f t="shared" si="25"/>
        <v>0</v>
      </c>
      <c r="E279" s="133">
        <f t="shared" si="25"/>
        <v>0</v>
      </c>
      <c r="F279" s="129">
        <f>AN279</f>
        <v>0</v>
      </c>
      <c r="G279" s="588"/>
      <c r="H279" s="43"/>
      <c r="I279" s="43"/>
      <c r="J279" s="43"/>
      <c r="K279" s="43"/>
      <c r="L279" s="43"/>
      <c r="M279" s="43"/>
      <c r="N279" s="43"/>
      <c r="O279" s="15"/>
      <c r="P279" s="15"/>
      <c r="Q279" s="1"/>
      <c r="S279" s="1">
        <f t="shared" si="26"/>
        <v>0</v>
      </c>
      <c r="T279" s="1" t="e">
        <f t="shared" si="27"/>
        <v>#DIV/0!</v>
      </c>
      <c r="AH279" s="2"/>
      <c r="AI279" s="2"/>
      <c r="AJ279" s="2"/>
      <c r="AK279" s="280">
        <f t="shared" si="28"/>
        <v>0</v>
      </c>
      <c r="AL279" s="281">
        <f t="shared" si="22"/>
        <v>0</v>
      </c>
      <c r="AM279" s="306"/>
      <c r="AN279" s="308">
        <f>AL279</f>
        <v>0</v>
      </c>
    </row>
    <row r="280" spans="1:41" ht="30" customHeight="1" thickTop="1" thickBot="1">
      <c r="A280" s="43"/>
      <c r="B280" s="585"/>
      <c r="C280" s="123" t="s">
        <v>98</v>
      </c>
      <c r="D280" s="135">
        <f t="shared" si="25"/>
        <v>0</v>
      </c>
      <c r="E280" s="135">
        <f t="shared" si="25"/>
        <v>0</v>
      </c>
      <c r="F280" s="134">
        <f>AN280</f>
        <v>0</v>
      </c>
      <c r="G280" s="589"/>
      <c r="H280" s="43"/>
      <c r="I280" s="43"/>
      <c r="J280" s="43"/>
      <c r="K280" s="43"/>
      <c r="L280" s="43"/>
      <c r="M280" s="43"/>
      <c r="N280" s="43"/>
      <c r="O280" s="15"/>
      <c r="P280" s="15"/>
      <c r="Q280" s="1"/>
      <c r="S280" s="1" t="str">
        <f t="shared" si="26"/>
        <v>蓄電池</v>
      </c>
      <c r="T280" s="1" t="e">
        <f t="shared" si="27"/>
        <v>#DIV/0!</v>
      </c>
      <c r="AH280" s="2"/>
      <c r="AI280" s="2"/>
      <c r="AJ280" s="2"/>
      <c r="AK280" s="280">
        <f t="shared" si="28"/>
        <v>0</v>
      </c>
      <c r="AL280" s="281">
        <f t="shared" si="22"/>
        <v>0</v>
      </c>
      <c r="AM280" s="306"/>
      <c r="AN280" s="308">
        <f>AL280</f>
        <v>0</v>
      </c>
    </row>
    <row r="281" spans="1:41" ht="30" customHeight="1" thickTop="1" thickBot="1">
      <c r="A281" s="43"/>
      <c r="B281" s="585"/>
      <c r="C281" s="126" t="s">
        <v>120</v>
      </c>
      <c r="D281" s="300">
        <f>SUM(D276:D280)</f>
        <v>0</v>
      </c>
      <c r="E281" s="300">
        <f>SUM(E276:E280)</f>
        <v>0</v>
      </c>
      <c r="F281" s="278" t="e">
        <f>F282*E281/E282</f>
        <v>#DIV/0!</v>
      </c>
      <c r="G281" s="119" t="e">
        <f>F281</f>
        <v>#DIV/0!</v>
      </c>
      <c r="H281" s="43"/>
      <c r="I281" s="43"/>
      <c r="J281" s="43"/>
      <c r="K281" s="43"/>
      <c r="L281" s="43"/>
      <c r="M281" s="43"/>
      <c r="N281" s="43"/>
      <c r="O281" s="15"/>
      <c r="P281" s="15"/>
      <c r="Q281" s="1"/>
      <c r="AH281" s="2"/>
      <c r="AI281" s="2"/>
      <c r="AJ281" s="2"/>
      <c r="AK281" s="284">
        <f>ROUND(SUM(AK276:AK280),0)</f>
        <v>0</v>
      </c>
      <c r="AL281" s="285">
        <f>SUM(AL276:AL280)</f>
        <v>0</v>
      </c>
      <c r="AM281" s="286" t="e">
        <f>IF(AL281=F281,"〇","×")</f>
        <v>#DIV/0!</v>
      </c>
      <c r="AN281" s="310">
        <f>SUM(AN276:AN280)</f>
        <v>0</v>
      </c>
      <c r="AO281" s="2" t="str">
        <f>IF(AN281=AK281,"〇","×")</f>
        <v>〇</v>
      </c>
    </row>
    <row r="282" spans="1:41" ht="30" customHeight="1" thickTop="1">
      <c r="A282" s="43"/>
      <c r="B282" s="509" t="s">
        <v>63</v>
      </c>
      <c r="C282" s="572"/>
      <c r="D282" s="131">
        <f>SUM(D269,D275,D281)</f>
        <v>0</v>
      </c>
      <c r="E282" s="131">
        <f t="shared" ref="E282" si="29">SUM(E269,E275,E281)</f>
        <v>0</v>
      </c>
      <c r="F282" s="131">
        <f>L257</f>
        <v>0</v>
      </c>
      <c r="G282" s="131" t="e">
        <f>SUM(G269,G275,G281)</f>
        <v>#DIV/0!</v>
      </c>
      <c r="H282" s="43"/>
      <c r="I282" s="43"/>
      <c r="J282" s="43"/>
      <c r="K282" s="43"/>
      <c r="L282" s="43"/>
      <c r="M282" s="43"/>
      <c r="N282" s="43"/>
      <c r="O282" s="15"/>
      <c r="P282" s="15"/>
      <c r="Q282" s="1"/>
      <c r="AH282" s="2"/>
      <c r="AI282" s="2"/>
      <c r="AJ282" s="2"/>
      <c r="AK282" s="279"/>
    </row>
    <row r="283" spans="1:41" ht="30" customHeight="1">
      <c r="A283" s="43"/>
      <c r="B283" s="415" t="s">
        <v>211</v>
      </c>
      <c r="C283" s="564"/>
      <c r="D283" s="137"/>
      <c r="E283" s="137"/>
      <c r="F283" s="137"/>
      <c r="G283" s="127"/>
      <c r="H283" s="43"/>
      <c r="I283" s="43"/>
      <c r="J283" s="43"/>
      <c r="K283" s="43"/>
      <c r="L283" s="43"/>
      <c r="M283" s="43"/>
      <c r="N283" s="43"/>
      <c r="O283" s="15"/>
      <c r="P283" s="15"/>
      <c r="Q283" s="1"/>
      <c r="AH283" s="2"/>
      <c r="AI283" s="2"/>
      <c r="AJ283" s="2"/>
      <c r="AK283" s="279"/>
    </row>
    <row r="284" spans="1:41" ht="30" customHeight="1" thickBot="1">
      <c r="A284" s="43"/>
      <c r="B284" s="383" t="s">
        <v>64</v>
      </c>
      <c r="C284" s="568"/>
      <c r="D284" s="289">
        <f>C257</f>
        <v>0</v>
      </c>
      <c r="E284" s="289">
        <f>D257</f>
        <v>0</v>
      </c>
      <c r="F284" s="289">
        <f>L257</f>
        <v>0</v>
      </c>
      <c r="G284" s="130">
        <f>L257</f>
        <v>0</v>
      </c>
      <c r="H284" s="43"/>
      <c r="I284" s="43"/>
      <c r="J284" s="43"/>
      <c r="K284" s="43"/>
      <c r="L284" s="43"/>
      <c r="M284" s="43"/>
      <c r="N284" s="43"/>
      <c r="O284" s="15"/>
      <c r="P284" s="15"/>
      <c r="Q284" s="1"/>
      <c r="AH284" s="2"/>
      <c r="AI284" s="2"/>
      <c r="AJ284" s="2"/>
      <c r="AK284" s="279"/>
    </row>
    <row r="285" spans="1:41">
      <c r="A285" s="43"/>
      <c r="B285" s="43"/>
      <c r="C285" s="43"/>
      <c r="D285" s="43"/>
      <c r="E285" s="43"/>
      <c r="F285" s="43"/>
      <c r="G285" s="43"/>
      <c r="H285" s="43"/>
      <c r="I285" s="43"/>
      <c r="J285" s="43"/>
      <c r="K285" s="43"/>
      <c r="L285" s="43"/>
      <c r="M285" s="43"/>
      <c r="N285" s="43"/>
      <c r="O285" s="43"/>
      <c r="P285" s="43"/>
    </row>
    <row r="286" spans="1:41">
      <c r="A286" s="43"/>
      <c r="B286" s="43"/>
      <c r="C286" s="43"/>
      <c r="D286" s="43"/>
      <c r="E286" s="43"/>
      <c r="F286" s="43"/>
      <c r="G286" s="43"/>
      <c r="H286" s="43"/>
      <c r="I286" s="43"/>
      <c r="J286" s="43"/>
      <c r="K286" s="43"/>
      <c r="L286" s="43"/>
      <c r="M286" s="43"/>
      <c r="N286" s="43"/>
      <c r="O286" s="43"/>
      <c r="P286" s="43"/>
    </row>
    <row r="287" spans="1:41">
      <c r="A287" s="43"/>
      <c r="B287" s="43"/>
      <c r="C287" s="43"/>
      <c r="D287" s="43"/>
      <c r="E287" s="43"/>
      <c r="F287" s="43"/>
      <c r="G287" s="43"/>
      <c r="H287" s="43"/>
      <c r="I287" s="43"/>
      <c r="J287" s="43"/>
      <c r="K287" s="43"/>
      <c r="L287" s="43"/>
      <c r="M287" s="43"/>
      <c r="N287" s="43"/>
      <c r="O287" s="43"/>
      <c r="P287" s="43"/>
    </row>
  </sheetData>
  <sheetProtection algorithmName="SHA-512" hashValue="+tLSKaK4qICqyX66pre6YUOo2NYFu20OfVqUIk05U945wPAE6kSOYyWRXdVL++emMBB/DeoP4mUMstO+trYGbA==" saltValue="uO1etmRmRaheKNN/FdnqAg==" spinCount="100000" sheet="1" objects="1" scenarios="1"/>
  <mergeCells count="597">
    <mergeCell ref="B282:C282"/>
    <mergeCell ref="B283:C283"/>
    <mergeCell ref="B284:C284"/>
    <mergeCell ref="B264:B269"/>
    <mergeCell ref="G264:G268"/>
    <mergeCell ref="B270:B275"/>
    <mergeCell ref="G270:G274"/>
    <mergeCell ref="B276:B281"/>
    <mergeCell ref="G276:G280"/>
    <mergeCell ref="L255:M255"/>
    <mergeCell ref="L256:M256"/>
    <mergeCell ref="L257:M257"/>
    <mergeCell ref="B261:B263"/>
    <mergeCell ref="C261:C263"/>
    <mergeCell ref="D261:D262"/>
    <mergeCell ref="E261:E262"/>
    <mergeCell ref="F261:F262"/>
    <mergeCell ref="G261:G262"/>
    <mergeCell ref="B251:C251"/>
    <mergeCell ref="J251:L251"/>
    <mergeCell ref="R251:R252"/>
    <mergeCell ref="S251:S252"/>
    <mergeCell ref="B252:C252"/>
    <mergeCell ref="J252:L252"/>
    <mergeCell ref="J248:L248"/>
    <mergeCell ref="R248:R250"/>
    <mergeCell ref="S248:S250"/>
    <mergeCell ref="J249:L249"/>
    <mergeCell ref="B250:C250"/>
    <mergeCell ref="J250:L250"/>
    <mergeCell ref="J243:L243"/>
    <mergeCell ref="B244:B249"/>
    <mergeCell ref="J244:L244"/>
    <mergeCell ref="R244:R245"/>
    <mergeCell ref="S244:S245"/>
    <mergeCell ref="J245:L245"/>
    <mergeCell ref="J246:L246"/>
    <mergeCell ref="R246:R247"/>
    <mergeCell ref="S246:S247"/>
    <mergeCell ref="J247:L247"/>
    <mergeCell ref="B238:B243"/>
    <mergeCell ref="J238:L238"/>
    <mergeCell ref="J239:L239"/>
    <mergeCell ref="R239:R240"/>
    <mergeCell ref="S239:S240"/>
    <mergeCell ref="J240:L240"/>
    <mergeCell ref="J241:L241"/>
    <mergeCell ref="R241:R242"/>
    <mergeCell ref="S241:S242"/>
    <mergeCell ref="J242:L242"/>
    <mergeCell ref="S234:S235"/>
    <mergeCell ref="J235:L235"/>
    <mergeCell ref="J236:L236"/>
    <mergeCell ref="R236:R238"/>
    <mergeCell ref="S236:S238"/>
    <mergeCell ref="J237:L237"/>
    <mergeCell ref="T230:T252"/>
    <mergeCell ref="X230:X231"/>
    <mergeCell ref="B232:B237"/>
    <mergeCell ref="J232:L232"/>
    <mergeCell ref="R232:R233"/>
    <mergeCell ref="S232:S233"/>
    <mergeCell ref="X232:X233"/>
    <mergeCell ref="J233:L233"/>
    <mergeCell ref="J234:L234"/>
    <mergeCell ref="R234:R235"/>
    <mergeCell ref="H229:H230"/>
    <mergeCell ref="I229:I230"/>
    <mergeCell ref="J229:L231"/>
    <mergeCell ref="R229:S229"/>
    <mergeCell ref="R230:R231"/>
    <mergeCell ref="S230:S231"/>
    <mergeCell ref="B229:B231"/>
    <mergeCell ref="C229:C231"/>
    <mergeCell ref="D229:D230"/>
    <mergeCell ref="E229:E230"/>
    <mergeCell ref="F229:F230"/>
    <mergeCell ref="G229:G230"/>
    <mergeCell ref="B222:C222"/>
    <mergeCell ref="I222:I226"/>
    <mergeCell ref="B223:C223"/>
    <mergeCell ref="B224:C224"/>
    <mergeCell ref="B225:C225"/>
    <mergeCell ref="B226:C226"/>
    <mergeCell ref="B215:C215"/>
    <mergeCell ref="D215:E215"/>
    <mergeCell ref="F215:G215"/>
    <mergeCell ref="J215:K215"/>
    <mergeCell ref="N215:O215"/>
    <mergeCell ref="B220:C221"/>
    <mergeCell ref="B213:C213"/>
    <mergeCell ref="D213:E213"/>
    <mergeCell ref="F213:G213"/>
    <mergeCell ref="J213:K213"/>
    <mergeCell ref="N213:O213"/>
    <mergeCell ref="B214:C214"/>
    <mergeCell ref="D214:E214"/>
    <mergeCell ref="F214:G214"/>
    <mergeCell ref="J214:K214"/>
    <mergeCell ref="N214:O214"/>
    <mergeCell ref="N209:O209"/>
    <mergeCell ref="N210:O210"/>
    <mergeCell ref="N211:O211"/>
    <mergeCell ref="B212:C212"/>
    <mergeCell ref="D212:E212"/>
    <mergeCell ref="F212:G212"/>
    <mergeCell ref="J212:K212"/>
    <mergeCell ref="N212:O212"/>
    <mergeCell ref="B204:C204"/>
    <mergeCell ref="D204:E204"/>
    <mergeCell ref="F204:G204"/>
    <mergeCell ref="J204:K204"/>
    <mergeCell ref="N204:O204"/>
    <mergeCell ref="B205:B211"/>
    <mergeCell ref="N205:O205"/>
    <mergeCell ref="N206:O206"/>
    <mergeCell ref="N207:O207"/>
    <mergeCell ref="N208:O208"/>
    <mergeCell ref="T202:T203"/>
    <mergeCell ref="U202:U203"/>
    <mergeCell ref="N203:O203"/>
    <mergeCell ref="N197:O197"/>
    <mergeCell ref="N198:O198"/>
    <mergeCell ref="R198:R199"/>
    <mergeCell ref="S198:S199"/>
    <mergeCell ref="N199:O199"/>
    <mergeCell ref="N200:O200"/>
    <mergeCell ref="R200:R201"/>
    <mergeCell ref="S200:S201"/>
    <mergeCell ref="N201:O201"/>
    <mergeCell ref="T182:T201"/>
    <mergeCell ref="M186:M187"/>
    <mergeCell ref="R186:R187"/>
    <mergeCell ref="S186:S187"/>
    <mergeCell ref="S192:S193"/>
    <mergeCell ref="B193:B203"/>
    <mergeCell ref="N193:O193"/>
    <mergeCell ref="N194:O194"/>
    <mergeCell ref="R194:R195"/>
    <mergeCell ref="S194:S195"/>
    <mergeCell ref="N195:O195"/>
    <mergeCell ref="N196:O196"/>
    <mergeCell ref="R196:R197"/>
    <mergeCell ref="S196:S197"/>
    <mergeCell ref="B192:C192"/>
    <mergeCell ref="D192:E192"/>
    <mergeCell ref="F192:G192"/>
    <mergeCell ref="J192:K192"/>
    <mergeCell ref="N192:O192"/>
    <mergeCell ref="R192:R193"/>
    <mergeCell ref="N202:O202"/>
    <mergeCell ref="R202:R203"/>
    <mergeCell ref="S202:S203"/>
    <mergeCell ref="R184:R185"/>
    <mergeCell ref="S184:S185"/>
    <mergeCell ref="B185:C186"/>
    <mergeCell ref="D185:E186"/>
    <mergeCell ref="F185:I185"/>
    <mergeCell ref="J185:M185"/>
    <mergeCell ref="N185:O188"/>
    <mergeCell ref="F186:G186"/>
    <mergeCell ref="S188:S189"/>
    <mergeCell ref="B189:B191"/>
    <mergeCell ref="N189:O189"/>
    <mergeCell ref="N190:O190"/>
    <mergeCell ref="R190:R191"/>
    <mergeCell ref="S190:S191"/>
    <mergeCell ref="N191:O191"/>
    <mergeCell ref="B187:B188"/>
    <mergeCell ref="C187:C188"/>
    <mergeCell ref="D187:D188"/>
    <mergeCell ref="F187:F188"/>
    <mergeCell ref="J187:J188"/>
    <mergeCell ref="R188:R189"/>
    <mergeCell ref="H186:H187"/>
    <mergeCell ref="I186:I187"/>
    <mergeCell ref="J186:K186"/>
    <mergeCell ref="B181:C181"/>
    <mergeCell ref="F181:G181"/>
    <mergeCell ref="R181:S181"/>
    <mergeCell ref="B182:C182"/>
    <mergeCell ref="R182:R183"/>
    <mergeCell ref="S182:S183"/>
    <mergeCell ref="J178:K178"/>
    <mergeCell ref="B179:C179"/>
    <mergeCell ref="F179:G179"/>
    <mergeCell ref="J179:K179"/>
    <mergeCell ref="B180:C180"/>
    <mergeCell ref="F180:G180"/>
    <mergeCell ref="B183:C183"/>
    <mergeCell ref="D172:E172"/>
    <mergeCell ref="B174:C174"/>
    <mergeCell ref="B175:C175"/>
    <mergeCell ref="B177:C177"/>
    <mergeCell ref="B178:C178"/>
    <mergeCell ref="F178:G178"/>
    <mergeCell ref="B167:C167"/>
    <mergeCell ref="D167:E167"/>
    <mergeCell ref="F167:G167"/>
    <mergeCell ref="J167:K167"/>
    <mergeCell ref="M167:N167"/>
    <mergeCell ref="B168:C168"/>
    <mergeCell ref="D168:E168"/>
    <mergeCell ref="F168:G168"/>
    <mergeCell ref="J168:K168"/>
    <mergeCell ref="M168:N168"/>
    <mergeCell ref="B165:C165"/>
    <mergeCell ref="D165:E165"/>
    <mergeCell ref="F165:G165"/>
    <mergeCell ref="J165:K165"/>
    <mergeCell ref="M165:N165"/>
    <mergeCell ref="B166:C166"/>
    <mergeCell ref="D166:E166"/>
    <mergeCell ref="F166:G166"/>
    <mergeCell ref="J166:K166"/>
    <mergeCell ref="M166:N166"/>
    <mergeCell ref="M162:N162"/>
    <mergeCell ref="M163:N163"/>
    <mergeCell ref="M164:N164"/>
    <mergeCell ref="S157:S158"/>
    <mergeCell ref="B158:B164"/>
    <mergeCell ref="M158:N158"/>
    <mergeCell ref="M159:N159"/>
    <mergeCell ref="R159:R160"/>
    <mergeCell ref="S159:S160"/>
    <mergeCell ref="B157:C157"/>
    <mergeCell ref="D157:E157"/>
    <mergeCell ref="F157:G157"/>
    <mergeCell ref="J157:K157"/>
    <mergeCell ref="M157:N157"/>
    <mergeCell ref="R157:R158"/>
    <mergeCell ref="T159:T160"/>
    <mergeCell ref="M160:N160"/>
    <mergeCell ref="M161:N161"/>
    <mergeCell ref="T139:T158"/>
    <mergeCell ref="B140:B141"/>
    <mergeCell ref="C140:C141"/>
    <mergeCell ref="D140:D141"/>
    <mergeCell ref="F140:F141"/>
    <mergeCell ref="J140:J141"/>
    <mergeCell ref="R141:R142"/>
    <mergeCell ref="S141:S142"/>
    <mergeCell ref="R151:R152"/>
    <mergeCell ref="S151:S152"/>
    <mergeCell ref="M152:N152"/>
    <mergeCell ref="M153:N153"/>
    <mergeCell ref="R153:R154"/>
    <mergeCell ref="S153:S154"/>
    <mergeCell ref="M154:N154"/>
    <mergeCell ref="M155:N155"/>
    <mergeCell ref="R155:R156"/>
    <mergeCell ref="S155:S156"/>
    <mergeCell ref="M156:N156"/>
    <mergeCell ref="M143:N143"/>
    <mergeCell ref="R143:R144"/>
    <mergeCell ref="S143:S144"/>
    <mergeCell ref="M144:N144"/>
    <mergeCell ref="B145:C145"/>
    <mergeCell ref="D145:E145"/>
    <mergeCell ref="F145:G145"/>
    <mergeCell ref="J145:K145"/>
    <mergeCell ref="M145:N145"/>
    <mergeCell ref="R145:R146"/>
    <mergeCell ref="B142:B144"/>
    <mergeCell ref="M142:N142"/>
    <mergeCell ref="S145:S146"/>
    <mergeCell ref="B146:B156"/>
    <mergeCell ref="M146:N146"/>
    <mergeCell ref="M147:N147"/>
    <mergeCell ref="R147:R148"/>
    <mergeCell ref="S147:S148"/>
    <mergeCell ref="M148:N148"/>
    <mergeCell ref="M149:N149"/>
    <mergeCell ref="R149:R150"/>
    <mergeCell ref="S149:S150"/>
    <mergeCell ref="M150:N150"/>
    <mergeCell ref="M151:N151"/>
    <mergeCell ref="J138:L138"/>
    <mergeCell ref="M138:N141"/>
    <mergeCell ref="R138:S138"/>
    <mergeCell ref="F139:G139"/>
    <mergeCell ref="H139:H140"/>
    <mergeCell ref="I139:I140"/>
    <mergeCell ref="J139:K139"/>
    <mergeCell ref="L139:L140"/>
    <mergeCell ref="R139:R140"/>
    <mergeCell ref="S139:S140"/>
    <mergeCell ref="G132:H132"/>
    <mergeCell ref="B134:C134"/>
    <mergeCell ref="B135:C135"/>
    <mergeCell ref="B138:C139"/>
    <mergeCell ref="D138:E139"/>
    <mergeCell ref="F138:I138"/>
    <mergeCell ref="B127:C127"/>
    <mergeCell ref="D127:E127"/>
    <mergeCell ref="F127:G127"/>
    <mergeCell ref="J127:K127"/>
    <mergeCell ref="M127:N127"/>
    <mergeCell ref="B128:C128"/>
    <mergeCell ref="D128:E128"/>
    <mergeCell ref="F128:G128"/>
    <mergeCell ref="J128:K128"/>
    <mergeCell ref="M128:N128"/>
    <mergeCell ref="B125:C125"/>
    <mergeCell ref="D125:E125"/>
    <mergeCell ref="F125:G125"/>
    <mergeCell ref="J125:K125"/>
    <mergeCell ref="M125:N125"/>
    <mergeCell ref="B126:C126"/>
    <mergeCell ref="D126:E126"/>
    <mergeCell ref="F126:G126"/>
    <mergeCell ref="J126:K126"/>
    <mergeCell ref="M126:N126"/>
    <mergeCell ref="M122:N122"/>
    <mergeCell ref="M123:N123"/>
    <mergeCell ref="M124:N124"/>
    <mergeCell ref="S117:S118"/>
    <mergeCell ref="B118:B124"/>
    <mergeCell ref="M118:N118"/>
    <mergeCell ref="M119:N119"/>
    <mergeCell ref="R119:R120"/>
    <mergeCell ref="S119:S120"/>
    <mergeCell ref="B117:C117"/>
    <mergeCell ref="D117:E117"/>
    <mergeCell ref="F117:G117"/>
    <mergeCell ref="J117:K117"/>
    <mergeCell ref="M117:N117"/>
    <mergeCell ref="R117:R118"/>
    <mergeCell ref="T119:T120"/>
    <mergeCell ref="M120:N120"/>
    <mergeCell ref="M121:N121"/>
    <mergeCell ref="T99:T118"/>
    <mergeCell ref="B100:B101"/>
    <mergeCell ref="C100:C101"/>
    <mergeCell ref="D100:D101"/>
    <mergeCell ref="F100:F101"/>
    <mergeCell ref="J100:J101"/>
    <mergeCell ref="R101:R102"/>
    <mergeCell ref="S101:S102"/>
    <mergeCell ref="R111:R112"/>
    <mergeCell ref="S111:S112"/>
    <mergeCell ref="M112:N112"/>
    <mergeCell ref="M113:N113"/>
    <mergeCell ref="R113:R114"/>
    <mergeCell ref="S113:S114"/>
    <mergeCell ref="M114:N114"/>
    <mergeCell ref="M115:N115"/>
    <mergeCell ref="R115:R116"/>
    <mergeCell ref="S115:S116"/>
    <mergeCell ref="M116:N116"/>
    <mergeCell ref="M103:N103"/>
    <mergeCell ref="R103:R104"/>
    <mergeCell ref="S103:S104"/>
    <mergeCell ref="M104:N104"/>
    <mergeCell ref="B105:C105"/>
    <mergeCell ref="D105:E105"/>
    <mergeCell ref="F105:G105"/>
    <mergeCell ref="J105:K105"/>
    <mergeCell ref="M105:N105"/>
    <mergeCell ref="R105:R106"/>
    <mergeCell ref="B102:B104"/>
    <mergeCell ref="M102:N102"/>
    <mergeCell ref="S105:S106"/>
    <mergeCell ref="B106:B116"/>
    <mergeCell ref="M106:N106"/>
    <mergeCell ref="M107:N107"/>
    <mergeCell ref="R107:R108"/>
    <mergeCell ref="S107:S108"/>
    <mergeCell ref="M108:N108"/>
    <mergeCell ref="M109:N109"/>
    <mergeCell ref="R109:R110"/>
    <mergeCell ref="S109:S110"/>
    <mergeCell ref="M110:N110"/>
    <mergeCell ref="M111:N111"/>
    <mergeCell ref="J98:L98"/>
    <mergeCell ref="M98:N101"/>
    <mergeCell ref="R98:S98"/>
    <mergeCell ref="F99:G99"/>
    <mergeCell ref="H99:H100"/>
    <mergeCell ref="I99:I100"/>
    <mergeCell ref="J99:K99"/>
    <mergeCell ref="L99:L100"/>
    <mergeCell ref="R99:R100"/>
    <mergeCell ref="S99:S100"/>
    <mergeCell ref="G92:H92"/>
    <mergeCell ref="B94:C94"/>
    <mergeCell ref="B95:C95"/>
    <mergeCell ref="B98:C99"/>
    <mergeCell ref="D98:E99"/>
    <mergeCell ref="F98:I98"/>
    <mergeCell ref="B87:C87"/>
    <mergeCell ref="D87:E87"/>
    <mergeCell ref="F87:G87"/>
    <mergeCell ref="J87:K87"/>
    <mergeCell ref="M87:N87"/>
    <mergeCell ref="B88:C88"/>
    <mergeCell ref="D88:E88"/>
    <mergeCell ref="F88:G88"/>
    <mergeCell ref="J88:K88"/>
    <mergeCell ref="M88:N88"/>
    <mergeCell ref="B85:C85"/>
    <mergeCell ref="D85:E85"/>
    <mergeCell ref="F85:G85"/>
    <mergeCell ref="J85:K85"/>
    <mergeCell ref="M85:N85"/>
    <mergeCell ref="B86:C86"/>
    <mergeCell ref="D86:E86"/>
    <mergeCell ref="F86:G86"/>
    <mergeCell ref="J86:K86"/>
    <mergeCell ref="M86:N86"/>
    <mergeCell ref="M82:N82"/>
    <mergeCell ref="M83:N83"/>
    <mergeCell ref="M84:N84"/>
    <mergeCell ref="S77:S78"/>
    <mergeCell ref="B78:B84"/>
    <mergeCell ref="M78:N78"/>
    <mergeCell ref="M79:N79"/>
    <mergeCell ref="R79:R80"/>
    <mergeCell ref="S79:S80"/>
    <mergeCell ref="B77:C77"/>
    <mergeCell ref="D77:E77"/>
    <mergeCell ref="F77:G77"/>
    <mergeCell ref="J77:K77"/>
    <mergeCell ref="M77:N77"/>
    <mergeCell ref="R77:R78"/>
    <mergeCell ref="T79:T80"/>
    <mergeCell ref="M80:N80"/>
    <mergeCell ref="M81:N81"/>
    <mergeCell ref="T59:T78"/>
    <mergeCell ref="B60:B61"/>
    <mergeCell ref="C60:C61"/>
    <mergeCell ref="D60:D61"/>
    <mergeCell ref="F60:F61"/>
    <mergeCell ref="J60:J61"/>
    <mergeCell ref="R61:R62"/>
    <mergeCell ref="S61:S62"/>
    <mergeCell ref="R71:R72"/>
    <mergeCell ref="S71:S72"/>
    <mergeCell ref="M72:N72"/>
    <mergeCell ref="M73:N73"/>
    <mergeCell ref="R73:R74"/>
    <mergeCell ref="S73:S74"/>
    <mergeCell ref="M74:N74"/>
    <mergeCell ref="M75:N75"/>
    <mergeCell ref="R75:R76"/>
    <mergeCell ref="S75:S76"/>
    <mergeCell ref="M76:N76"/>
    <mergeCell ref="M63:N63"/>
    <mergeCell ref="R63:R64"/>
    <mergeCell ref="S63:S64"/>
    <mergeCell ref="M64:N64"/>
    <mergeCell ref="B65:C65"/>
    <mergeCell ref="D65:E65"/>
    <mergeCell ref="F65:G65"/>
    <mergeCell ref="J65:K65"/>
    <mergeCell ref="M65:N65"/>
    <mergeCell ref="R65:R66"/>
    <mergeCell ref="B62:B64"/>
    <mergeCell ref="M62:N62"/>
    <mergeCell ref="S65:S66"/>
    <mergeCell ref="B66:B76"/>
    <mergeCell ref="M66:N66"/>
    <mergeCell ref="M67:N67"/>
    <mergeCell ref="R67:R68"/>
    <mergeCell ref="S67:S68"/>
    <mergeCell ref="M68:N68"/>
    <mergeCell ref="M69:N69"/>
    <mergeCell ref="R69:R70"/>
    <mergeCell ref="S69:S70"/>
    <mergeCell ref="M70:N70"/>
    <mergeCell ref="M71:N71"/>
    <mergeCell ref="R58:S58"/>
    <mergeCell ref="F59:G59"/>
    <mergeCell ref="H59:H60"/>
    <mergeCell ref="I59:I60"/>
    <mergeCell ref="J59:K59"/>
    <mergeCell ref="L59:L60"/>
    <mergeCell ref="R59:R60"/>
    <mergeCell ref="S59:S60"/>
    <mergeCell ref="B55:C55"/>
    <mergeCell ref="B58:C59"/>
    <mergeCell ref="D58:E59"/>
    <mergeCell ref="F58:I58"/>
    <mergeCell ref="J58:L58"/>
    <mergeCell ref="M58:N61"/>
    <mergeCell ref="B45:C45"/>
    <mergeCell ref="F45:G45"/>
    <mergeCell ref="K45:M45"/>
    <mergeCell ref="K49:M49"/>
    <mergeCell ref="G52:H52"/>
    <mergeCell ref="B54:C54"/>
    <mergeCell ref="B40:C40"/>
    <mergeCell ref="D40:E40"/>
    <mergeCell ref="F40:G40"/>
    <mergeCell ref="J40:K40"/>
    <mergeCell ref="O40:P40"/>
    <mergeCell ref="B41:C41"/>
    <mergeCell ref="D41:E41"/>
    <mergeCell ref="F41:G41"/>
    <mergeCell ref="J41:K41"/>
    <mergeCell ref="O41:P41"/>
    <mergeCell ref="B38:C38"/>
    <mergeCell ref="D38:E38"/>
    <mergeCell ref="F38:G38"/>
    <mergeCell ref="J38:K38"/>
    <mergeCell ref="O38:P38"/>
    <mergeCell ref="B39:C39"/>
    <mergeCell ref="D39:E39"/>
    <mergeCell ref="F39:G39"/>
    <mergeCell ref="J39:K39"/>
    <mergeCell ref="O39:P39"/>
    <mergeCell ref="T32:T33"/>
    <mergeCell ref="O33:P33"/>
    <mergeCell ref="O34:P34"/>
    <mergeCell ref="O35:P35"/>
    <mergeCell ref="O36:P36"/>
    <mergeCell ref="O37:P37"/>
    <mergeCell ref="S30:S31"/>
    <mergeCell ref="B31:B37"/>
    <mergeCell ref="M31:M37"/>
    <mergeCell ref="N31:N37"/>
    <mergeCell ref="O31:P31"/>
    <mergeCell ref="O32:P32"/>
    <mergeCell ref="R32:R33"/>
    <mergeCell ref="S32:S33"/>
    <mergeCell ref="B30:C30"/>
    <mergeCell ref="D30:E30"/>
    <mergeCell ref="F30:G30"/>
    <mergeCell ref="J30:K30"/>
    <mergeCell ref="O30:P30"/>
    <mergeCell ref="R30:R31"/>
    <mergeCell ref="S26:S27"/>
    <mergeCell ref="O27:P27"/>
    <mergeCell ref="O28:P28"/>
    <mergeCell ref="R28:R29"/>
    <mergeCell ref="S28:S29"/>
    <mergeCell ref="O29:P29"/>
    <mergeCell ref="R22:R23"/>
    <mergeCell ref="S22:S23"/>
    <mergeCell ref="O23:P23"/>
    <mergeCell ref="O24:P24"/>
    <mergeCell ref="R24:R25"/>
    <mergeCell ref="S24:S25"/>
    <mergeCell ref="O25:P25"/>
    <mergeCell ref="O21:P21"/>
    <mergeCell ref="O22:P22"/>
    <mergeCell ref="B18:C18"/>
    <mergeCell ref="D18:E18"/>
    <mergeCell ref="F18:G18"/>
    <mergeCell ref="J18:K18"/>
    <mergeCell ref="O18:P18"/>
    <mergeCell ref="R18:R19"/>
    <mergeCell ref="O26:P26"/>
    <mergeCell ref="R26:R27"/>
    <mergeCell ref="N15:N17"/>
    <mergeCell ref="O15:P15"/>
    <mergeCell ref="O16:P16"/>
    <mergeCell ref="R16:R17"/>
    <mergeCell ref="S16:S17"/>
    <mergeCell ref="O17:P17"/>
    <mergeCell ref="T12:T31"/>
    <mergeCell ref="B13:B14"/>
    <mergeCell ref="C13:C14"/>
    <mergeCell ref="D13:D14"/>
    <mergeCell ref="F13:F14"/>
    <mergeCell ref="J13:J14"/>
    <mergeCell ref="R14:R15"/>
    <mergeCell ref="S14:S15"/>
    <mergeCell ref="B15:B17"/>
    <mergeCell ref="M15:M17"/>
    <mergeCell ref="S18:S19"/>
    <mergeCell ref="B19:B29"/>
    <mergeCell ref="M19:M29"/>
    <mergeCell ref="N19:N29"/>
    <mergeCell ref="O19:P19"/>
    <mergeCell ref="O20:P20"/>
    <mergeCell ref="R20:R21"/>
    <mergeCell ref="S20:S21"/>
    <mergeCell ref="R11:S11"/>
    <mergeCell ref="F12:G12"/>
    <mergeCell ref="H12:H13"/>
    <mergeCell ref="I12:I13"/>
    <mergeCell ref="J12:K12"/>
    <mergeCell ref="L12:L13"/>
    <mergeCell ref="M12:M13"/>
    <mergeCell ref="N12:N13"/>
    <mergeCell ref="R12:R13"/>
    <mergeCell ref="S12:S13"/>
    <mergeCell ref="D3:E3"/>
    <mergeCell ref="B7:C7"/>
    <mergeCell ref="N7:O7"/>
    <mergeCell ref="B8:C8"/>
    <mergeCell ref="B11:C12"/>
    <mergeCell ref="D11:E12"/>
    <mergeCell ref="F11:I11"/>
    <mergeCell ref="J11:N11"/>
    <mergeCell ref="O11:P14"/>
  </mergeCells>
  <phoneticPr fontId="1"/>
  <dataValidations disablePrompts="1" count="4">
    <dataValidation type="list" allowBlank="1" showInputMessage="1" showErrorMessage="1" sqref="D3:E3 G52:H52">
      <formula1>$AH$10:$AH$13</formula1>
    </dataValidation>
    <dataValidation type="list" allowBlank="1" showInputMessage="1" showErrorMessage="1" sqref="D55 E8">
      <formula1>$W$7:$W$8</formula1>
    </dataValidation>
    <dataValidation type="list" allowBlank="1" showInputMessage="1" showErrorMessage="1" sqref="B95:C95 B135:C135">
      <formula1>$V$101:$V$109</formula1>
    </dataValidation>
    <dataValidation type="list" allowBlank="1" showInputMessage="1" showErrorMessage="1" sqref="B55:C55">
      <formula1>$V$61:$V$69</formula1>
    </dataValidation>
  </dataValidations>
  <printOptions horizontalCentered="1"/>
  <pageMargins left="0.31496062992125984" right="0.31496062992125984" top="0.74803149606299213" bottom="0.39370078740157483" header="0.31496062992125984" footer="0.31496062992125984"/>
  <pageSetup paperSize="9" scale="67" orientation="landscape" blackAndWhite="1" r:id="rId1"/>
  <rowBreaks count="6" manualBreakCount="6">
    <brk id="50" max="15" man="1"/>
    <brk id="90" max="15" man="1"/>
    <brk id="130" max="15" man="1"/>
    <brk id="170" max="15" man="1"/>
    <brk id="216" max="15" man="1"/>
    <brk id="258" max="1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共通1</vt:lpstr>
      <vt:lpstr>共通1!Print_Area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東京都環境公社</dc:creator>
  <cp:lastModifiedBy>PC19B60JS030</cp:lastModifiedBy>
  <cp:lastPrinted>2020-01-14T08:42:40Z</cp:lastPrinted>
  <dcterms:created xsi:type="dcterms:W3CDTF">2016-07-14T23:49:55Z</dcterms:created>
  <dcterms:modified xsi:type="dcterms:W3CDTF">2020-01-14T08:42:57Z</dcterms:modified>
</cp:coreProperties>
</file>